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1F2" sheetId="1" r:id="rId4"/>
    <sheet state="visible" name="F3F4" sheetId="2" r:id="rId5"/>
    <sheet state="visible" name="LM1" sheetId="3" r:id="rId6"/>
    <sheet state="visible" name="LM2" sheetId="4" r:id="rId7"/>
    <sheet state="visible" name="NM2" sheetId="5" r:id="rId8"/>
    <sheet state="visible" name="NM3" sheetId="6" r:id="rId9"/>
    <sheet state="visible" name="NM4" sheetId="7" r:id="rId10"/>
    <sheet state="visible" name="U18" sheetId="8" r:id="rId11"/>
  </sheets>
  <definedNames/>
  <calcPr/>
</workbook>
</file>

<file path=xl/sharedStrings.xml><?xml version="1.0" encoding="utf-8"?>
<sst xmlns="http://schemas.openxmlformats.org/spreadsheetml/2006/main" count="4491" uniqueCount="1451">
  <si>
    <t xml:space="preserve">                              </t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</si>
  <si>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TRIPLES</t>
    </r>
  </si>
  <si>
    <t>F1 / F2</t>
  </si>
  <si>
    <t>PARTICIPANTS ET TIRAGE</t>
  </si>
  <si>
    <t>N° (1A)</t>
  </si>
  <si>
    <t>CAPITAINE</t>
  </si>
  <si>
    <t>CBD / CS</t>
  </si>
  <si>
    <t>4C</t>
  </si>
  <si>
    <t>BROYER Louise (01)</t>
  </si>
  <si>
    <t>CBD 01</t>
  </si>
  <si>
    <t>4A</t>
  </si>
  <si>
    <t>BRIET Valerie (26)</t>
  </si>
  <si>
    <t>CBD 26</t>
  </si>
  <si>
    <t>3B</t>
  </si>
  <si>
    <t>LEHRMANN Natalie (01)</t>
  </si>
  <si>
    <t>3A</t>
  </si>
  <si>
    <t>POMAREL Céline (26)</t>
  </si>
  <si>
    <t>1B</t>
  </si>
  <si>
    <t>RIVES Coralie (01)</t>
  </si>
  <si>
    <t>1D</t>
  </si>
  <si>
    <t>AMAR Floriane (38)</t>
  </si>
  <si>
    <t>CBD 38</t>
  </si>
  <si>
    <t>4B</t>
  </si>
  <si>
    <t>GARNODIER Coralie (07)</t>
  </si>
  <si>
    <t>CBD 07</t>
  </si>
  <si>
    <t>3D</t>
  </si>
  <si>
    <t>RIVAUX Séverine (38)</t>
  </si>
  <si>
    <t>1A</t>
  </si>
  <si>
    <t>BERGER Fabienne (58)</t>
  </si>
  <si>
    <t>CBD 58</t>
  </si>
  <si>
    <t>2C</t>
  </si>
  <si>
    <t>PERONNET Nathalie (42)</t>
  </si>
  <si>
    <t>CBD 42</t>
  </si>
  <si>
    <t>2A</t>
  </si>
  <si>
    <t>NOMBRET Isabelle (74)</t>
  </si>
  <si>
    <t>CBD 74</t>
  </si>
  <si>
    <t>2B</t>
  </si>
  <si>
    <t>ARVIEU Michelle (34)</t>
  </si>
  <si>
    <t>CBD 34</t>
  </si>
  <si>
    <t>1C</t>
  </si>
  <si>
    <t>PICCARDI Nathalie (73)</t>
  </si>
  <si>
    <t>CBD 73</t>
  </si>
  <si>
    <t>3C</t>
  </si>
  <si>
    <t>CAZORLA Cyrielle (34)</t>
  </si>
  <si>
    <t>2D</t>
  </si>
  <si>
    <t>BONNET Maxence (26)</t>
  </si>
  <si>
    <t>4D</t>
  </si>
  <si>
    <t>GROLEAZ Marie (69)</t>
  </si>
  <si>
    <t>CBD 69</t>
  </si>
  <si>
    <t>Copie</t>
  </si>
  <si>
    <t>POULES</t>
  </si>
  <si>
    <t>POULE 1</t>
  </si>
  <si>
    <t>POULE 2</t>
  </si>
  <si>
    <t>POULE 3</t>
  </si>
  <si>
    <t>POULE 4</t>
  </si>
  <si>
    <t>PARTIE 1 : 08H00 - 09H30 (SAM)</t>
  </si>
  <si>
    <t>FORFAIT</t>
  </si>
  <si>
    <t>SCORE</t>
  </si>
  <si>
    <t>P1A</t>
  </si>
  <si>
    <t>P1B</t>
  </si>
  <si>
    <t>JEU</t>
  </si>
  <si>
    <t>PARTIE 2 : 10H15 - 11H45</t>
  </si>
  <si>
    <t>P2A</t>
  </si>
  <si>
    <t>P2B</t>
  </si>
  <si>
    <t>BARRAGES : 14H15 - 15H45</t>
  </si>
  <si>
    <t>P3B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</si>
  <si>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</si>
  <si>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</si>
  <si>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</si>
  <si>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</si>
  <si>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</si>
  <si>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</si>
  <si>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</si>
  <si>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</si>
  <si>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</si>
  <si>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</si>
  <si>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</si>
  <si>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</si>
  <si>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</si>
  <si>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</si>
  <si>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</si>
  <si>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</si>
  <si>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</si>
  <si>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QUART DE FINALE</t>
  </si>
  <si>
    <t>17H00 - 18H30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</si>
  <si>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</si>
  <si>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</si>
  <si>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t>DEMI FINALE</t>
  </si>
  <si>
    <t>09H15 - 10H45 (DIM)</t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</si>
  <si>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</si>
  <si>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</si>
  <si>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t>FINALE</t>
  </si>
  <si>
    <t>15H00 - 16H30</t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</si>
  <si>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</si>
  <si>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</si>
  <si>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t>A</t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</si>
  <si>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</si>
  <si>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</si>
  <si>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</si>
  <si>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</si>
  <si>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</si>
  <si>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</si>
  <si>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</si>
  <si>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TRIPLES</t>
    </r>
  </si>
  <si>
    <t>F3 / F4</t>
  </si>
  <si>
    <t>BERANGER Isabelle (69)</t>
  </si>
  <si>
    <t>12B</t>
  </si>
  <si>
    <t>JULIEN Severine (12)</t>
  </si>
  <si>
    <t>CBD 12</t>
  </si>
  <si>
    <t>9A</t>
  </si>
  <si>
    <t>BESSON Isabelle (07)</t>
  </si>
  <si>
    <t>LEBEURRE Annick (70)</t>
  </si>
  <si>
    <t>CBD 70</t>
  </si>
  <si>
    <t>BLANC Laurence (07)</t>
  </si>
  <si>
    <t>8C</t>
  </si>
  <si>
    <t>LLERES-CARRIE Catherine (34)</t>
  </si>
  <si>
    <t>BRIVET Catherine (69)</t>
  </si>
  <si>
    <t>7C</t>
  </si>
  <si>
    <t>MARTIN Adeline (30)</t>
  </si>
  <si>
    <t>CBD 30</t>
  </si>
  <si>
    <t>15A</t>
  </si>
  <si>
    <t>CASTAING Estelle (32)</t>
  </si>
  <si>
    <t>CBD 32</t>
  </si>
  <si>
    <t>6B</t>
  </si>
  <si>
    <t>MARTIN Irène (87/23)</t>
  </si>
  <si>
    <t>CBD 87/23</t>
  </si>
  <si>
    <t>14C</t>
  </si>
  <si>
    <t>CATUSSE Veronique (40)</t>
  </si>
  <si>
    <t>CBD 40</t>
  </si>
  <si>
    <t>10C</t>
  </si>
  <si>
    <t>MERMOZ Elodie (73)</t>
  </si>
  <si>
    <t>10B</t>
  </si>
  <si>
    <t>COLAS Raymonde (69)</t>
  </si>
  <si>
    <t>16C</t>
  </si>
  <si>
    <t>MERY Celine (84)</t>
  </si>
  <si>
    <t>CBD 84</t>
  </si>
  <si>
    <t>9B</t>
  </si>
  <si>
    <t>COLBACH Chantal (63)</t>
  </si>
  <si>
    <t>CBD 63</t>
  </si>
  <si>
    <t>8B</t>
  </si>
  <si>
    <t>MOIRAUD Christelle (01)</t>
  </si>
  <si>
    <t>COULLET Marie-Noelle (26)</t>
  </si>
  <si>
    <t>13C</t>
  </si>
  <si>
    <t>ODIN Véronique (03)</t>
  </si>
  <si>
    <t>CBD 03</t>
  </si>
  <si>
    <t>7B</t>
  </si>
  <si>
    <t>CUNNAC Joelle (01)</t>
  </si>
  <si>
    <t>14A</t>
  </si>
  <si>
    <t>RAVAGE Anna (26)</t>
  </si>
  <si>
    <t>DAUVIN Jeannine (77)</t>
  </si>
  <si>
    <t>CBD 77</t>
  </si>
  <si>
    <t>RAYNAUD Corinne (73)</t>
  </si>
  <si>
    <t>DEBIE Sophie (38)</t>
  </si>
  <si>
    <t>15C</t>
  </si>
  <si>
    <t>ROYER Doriane (07)</t>
  </si>
  <si>
    <t>10A</t>
  </si>
  <si>
    <t>DECLEE Elodie (14)</t>
  </si>
  <si>
    <t>CBD 14</t>
  </si>
  <si>
    <t>13A</t>
  </si>
  <si>
    <t>SAPET Alicia (07)</t>
  </si>
  <si>
    <t>7A</t>
  </si>
  <si>
    <t>DEMIA Marie-Jose (69)</t>
  </si>
  <si>
    <t>11B</t>
  </si>
  <si>
    <t>SCACCIALUPI Jennifer (38)</t>
  </si>
  <si>
    <t>5A</t>
  </si>
  <si>
    <t>DOUBLET Nathalie (02)</t>
  </si>
  <si>
    <t>CBD 02</t>
  </si>
  <si>
    <t>6A</t>
  </si>
  <si>
    <t>SCHELLAERT Jocelyne (26)</t>
  </si>
  <si>
    <t>9C</t>
  </si>
  <si>
    <t>FAURE Nadine (01)</t>
  </si>
  <si>
    <t>11A</t>
  </si>
  <si>
    <t>SCHWEIG Marion (69)</t>
  </si>
  <si>
    <t>6C</t>
  </si>
  <si>
    <t>FERRIER Françoise (42)</t>
  </si>
  <si>
    <t>SINARDET Huguette (01)</t>
  </si>
  <si>
    <t>14B</t>
  </si>
  <si>
    <t>FIAT Céline (38)</t>
  </si>
  <si>
    <t>5B</t>
  </si>
  <si>
    <t>THERMOZ Delphine (73)</t>
  </si>
  <si>
    <t>GAUDIN Sandra (17)</t>
  </si>
  <si>
    <t>CBD 17</t>
  </si>
  <si>
    <t>5C</t>
  </si>
  <si>
    <t>THEVENET Marie-Christine (01)</t>
  </si>
  <si>
    <t>16B</t>
  </si>
  <si>
    <t>GAY-ALLIOT Viviane (26)</t>
  </si>
  <si>
    <t>11C</t>
  </si>
  <si>
    <t>THEVENET Marine (71)</t>
  </si>
  <si>
    <t>CBD 71</t>
  </si>
  <si>
    <t>12C</t>
  </si>
  <si>
    <t>GIORDANO Emilie (54)</t>
  </si>
  <si>
    <t>CBD 54</t>
  </si>
  <si>
    <t>16A</t>
  </si>
  <si>
    <t>THOMAS Muriel (38)</t>
  </si>
  <si>
    <t>GRATIAS Lise (34)</t>
  </si>
  <si>
    <t>13B</t>
  </si>
  <si>
    <t>VALTON Priscilla (44)</t>
  </si>
  <si>
    <t>CBD 44</t>
  </si>
  <si>
    <t>GRUET Julie (63)</t>
  </si>
  <si>
    <t>8A</t>
  </si>
  <si>
    <t>VERCHERAND Maryline (42)</t>
  </si>
  <si>
    <t>15B</t>
  </si>
  <si>
    <t>HUGUET Rachel (38)</t>
  </si>
  <si>
    <t>12A</t>
  </si>
  <si>
    <t>VINCENT Sylvie (01)</t>
  </si>
  <si>
    <t>Office</t>
  </si>
  <si>
    <t>9D</t>
  </si>
  <si>
    <t>10D</t>
  </si>
  <si>
    <t>11D</t>
  </si>
  <si>
    <t>12D</t>
  </si>
  <si>
    <t>5D</t>
  </si>
  <si>
    <t>13D</t>
  </si>
  <si>
    <t>6D</t>
  </si>
  <si>
    <t>14D</t>
  </si>
  <si>
    <t>7D</t>
  </si>
  <si>
    <t>15D</t>
  </si>
  <si>
    <t>8D</t>
  </si>
  <si>
    <t>16D</t>
  </si>
  <si>
    <t>POULES - DARDILLY</t>
  </si>
  <si>
    <t>PARTIE 1 : 13H30 - 15h00 (VEN)</t>
  </si>
  <si>
    <t>PARTIE 2 : 15H45 - 17H45</t>
  </si>
  <si>
    <t>BARRAGES : 18H00 - 19H30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</si>
  <si>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</si>
  <si>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</si>
  <si>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</si>
  <si>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</si>
  <si>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</si>
  <si>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</si>
  <si>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</si>
  <si>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</si>
  <si>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</si>
  <si>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</si>
  <si>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</si>
  <si>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</si>
  <si>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</si>
  <si>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</si>
  <si>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</si>
  <si>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</si>
  <si>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POULE 5</t>
  </si>
  <si>
    <t>POULE 6</t>
  </si>
  <si>
    <t>POULE 7</t>
  </si>
  <si>
    <t>POULE 8</t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</si>
  <si>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</si>
  <si>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</si>
  <si>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</si>
  <si>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</si>
  <si>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</si>
  <si>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</si>
  <si>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</si>
  <si>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</si>
  <si>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</si>
  <si>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</si>
  <si>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</si>
  <si>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</si>
  <si>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</si>
  <si>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</si>
  <si>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</si>
  <si>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</si>
  <si>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POULE 9</t>
  </si>
  <si>
    <t>POULE 10</t>
  </si>
  <si>
    <t>POULE 11</t>
  </si>
  <si>
    <t>POULE 12</t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</si>
  <si>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</si>
  <si>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</si>
  <si>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</si>
  <si>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</si>
  <si>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</si>
  <si>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</si>
  <si>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</si>
  <si>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</si>
  <si>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</si>
  <si>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</si>
  <si>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</si>
  <si>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</si>
  <si>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9-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</si>
  <si>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10-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</si>
  <si>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</si>
  <si>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</si>
  <si>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POULE 13</t>
  </si>
  <si>
    <t>POULE 14</t>
  </si>
  <si>
    <t>POULE 15</t>
  </si>
  <si>
    <t>POULE 16</t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</si>
  <si>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</si>
  <si>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</si>
  <si>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</si>
  <si>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</si>
  <si>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</si>
  <si>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</si>
  <si>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</si>
  <si>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</si>
  <si>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</si>
  <si>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</si>
  <si>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</si>
  <si>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</si>
  <si>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</si>
  <si>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</si>
  <si>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</si>
  <si>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16-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</si>
  <si>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 xml:space="preserve"> </t>
  </si>
  <si>
    <t>LE PAILLET</t>
  </si>
  <si>
    <t>DARDILLY</t>
  </si>
  <si>
    <t>16EME DE FINALE</t>
  </si>
  <si>
    <t>08H00 - 09H30 (SAM)</t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</si>
  <si>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</si>
  <si>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11- </t>
    </r>
    <r>
      <rPr>
        <rFont val="Nunito"/>
        <b/>
        <color theme="1"/>
        <sz val="10.0"/>
      </rPr>
      <t>2</t>
    </r>
  </si>
  <si>
    <t>8EME DE FINALE</t>
  </si>
  <si>
    <t>10H15 - 11H45</t>
  </si>
  <si>
    <r>
      <rPr>
        <rFont val="Nunito"/>
        <color theme="1"/>
        <sz val="6.0"/>
      </rPr>
      <t xml:space="preserve">13-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</si>
  <si>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15- </t>
    </r>
    <r>
      <rPr>
        <rFont val="Nunito"/>
        <b/>
        <color theme="1"/>
        <sz val="10.0"/>
      </rPr>
      <t>2</t>
    </r>
  </si>
  <si>
    <t xml:space="preserve">14H15 / 15H45 </t>
  </si>
  <si>
    <r>
      <rPr>
        <rFont val="Nunito"/>
        <color theme="1"/>
        <sz val="6.0"/>
      </rPr>
      <t xml:space="preserve">14-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</si>
  <si>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9-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</si>
  <si>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10-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</si>
  <si>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</si>
  <si>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t>09H15 / 10H45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</si>
  <si>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</si>
  <si>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</si>
  <si>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</si>
  <si>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</si>
  <si>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</si>
  <si>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</si>
  <si>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</si>
  <si>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</si>
  <si>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</si>
  <si>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</si>
  <si>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9-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</si>
  <si>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</si>
  <si>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</si>
  <si>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</si>
  <si>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</si>
  <si>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10-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</si>
  <si>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</si>
  <si>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</si>
  <si>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</si>
  <si>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</si>
  <si>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</si>
  <si>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</si>
  <si>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</si>
  <si>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</si>
  <si>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</si>
  <si>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</si>
  <si>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</si>
  <si>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</si>
  <si>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</si>
  <si>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QUADRETTES</t>
    </r>
  </si>
  <si>
    <t>LM1</t>
  </si>
  <si>
    <t>ABRATE Didier (06)</t>
  </si>
  <si>
    <t>CBD 06</t>
  </si>
  <si>
    <t>LANDRAUD Patrice (69)</t>
  </si>
  <si>
    <t>ALAIMO Daniel (69)</t>
  </si>
  <si>
    <t>LEVIEUX Jérôme (38)</t>
  </si>
  <si>
    <t>BELLIO Luc (31)</t>
  </si>
  <si>
    <t>CBD 31</t>
  </si>
  <si>
    <t>MANCUSO Gaétan (73)</t>
  </si>
  <si>
    <t>BERTRAND Jean-Luc (69)</t>
  </si>
  <si>
    <t>MARTINEZ Rémi (26)</t>
  </si>
  <si>
    <t>COSTE CHAREIRE Régis (69)</t>
  </si>
  <si>
    <t>MOLLARD Philippe (73)</t>
  </si>
  <si>
    <t>DIDONA Albert (01)</t>
  </si>
  <si>
    <t>MONCENIS Olivier (01)</t>
  </si>
  <si>
    <t>DULAC Sébastien (69)</t>
  </si>
  <si>
    <t>PERCHERANCIER Anthony (71)</t>
  </si>
  <si>
    <t>GONDRAND Gérard (38)</t>
  </si>
  <si>
    <t>VIRET Christophe (01)</t>
  </si>
  <si>
    <t>1ERE PHASE DE POULES</t>
  </si>
  <si>
    <t>PARTIE 1 : 10H15 - 12H15 (VEN)</t>
  </si>
  <si>
    <t>PARTIE 2 : 14H15 - 15H15</t>
  </si>
  <si>
    <t>BARRAGES : 17H00 - 19H00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</si>
  <si>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</si>
  <si>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</si>
  <si>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</si>
  <si>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</si>
  <si>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</si>
  <si>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</si>
  <si>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</si>
  <si>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</si>
  <si>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</si>
  <si>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</si>
  <si>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</si>
  <si>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</si>
  <si>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</si>
  <si>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</si>
  <si>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</si>
  <si>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</si>
  <si>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t>2EME PHASE DE POULES</t>
  </si>
  <si>
    <t>PARTIE 1 : 10H15 - 12H15 (SAM)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</si>
  <si>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</si>
  <si>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</si>
  <si>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</si>
  <si>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</si>
  <si>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</si>
  <si>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</si>
  <si>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</si>
  <si>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</si>
  <si>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t>PARTIE 2 : 14H15 - 16H15</t>
  </si>
  <si>
    <t>BARRAGES : 17H00 - 19H030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</si>
  <si>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</si>
  <si>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</si>
  <si>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</si>
  <si>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</si>
  <si>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</si>
  <si>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</si>
  <si>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</si>
  <si>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</si>
  <si>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</si>
  <si>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DEMI FINALE - 09H15 - 11H15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</si>
  <si>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</si>
  <si>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</si>
  <si>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t>FINALE - 15h00 - 17h00</t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</si>
  <si>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</si>
  <si>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</si>
  <si>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</si>
  <si>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</si>
  <si>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</si>
  <si>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</si>
  <si>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</si>
  <si>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QUADRETTES</t>
    </r>
  </si>
  <si>
    <t>LM2</t>
  </si>
  <si>
    <t>CBD /CS</t>
  </si>
  <si>
    <t>ARNOLDI Aristide (38)</t>
  </si>
  <si>
    <t>GUILLERMO Fabrice (14/50)</t>
  </si>
  <si>
    <t>CBD 14/50</t>
  </si>
  <si>
    <t>AUDIGIER Jean-Marc (26)</t>
  </si>
  <si>
    <t>JARJAT Hervé (34)</t>
  </si>
  <si>
    <t>BEAUREGARD Jean-Pierre (42)</t>
  </si>
  <si>
    <t>MEUNIER Jean-Marc (69)</t>
  </si>
  <si>
    <t>BECKER André (71)</t>
  </si>
  <si>
    <t>MUSSEL Pierre (26)</t>
  </si>
  <si>
    <t>CAPRIA Rosario (69)</t>
  </si>
  <si>
    <t>RAYMOND Michel (73)</t>
  </si>
  <si>
    <t>CHARRA Nicolas (69)</t>
  </si>
  <si>
    <t>REZEAU Frédéric (37)</t>
  </si>
  <si>
    <t>CBD 37</t>
  </si>
  <si>
    <t>CORGIER Nicolas (06)</t>
  </si>
  <si>
    <t>RIVOLLIER Gaétan (26)</t>
  </si>
  <si>
    <t>DRUJON Louis (01)</t>
  </si>
  <si>
    <t>ROMAND Yves (38)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</si>
  <si>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</si>
  <si>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</si>
  <si>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</si>
  <si>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</si>
  <si>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</si>
  <si>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</si>
  <si>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</si>
  <si>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</si>
  <si>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</si>
  <si>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</si>
  <si>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</si>
  <si>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</si>
  <si>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</si>
  <si>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</si>
  <si>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</si>
  <si>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</si>
  <si>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</si>
  <si>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</si>
  <si>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</si>
  <si>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</si>
  <si>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</si>
  <si>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</si>
  <si>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</si>
  <si>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</si>
  <si>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</si>
  <si>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</si>
  <si>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</si>
  <si>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</si>
  <si>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</si>
  <si>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</si>
  <si>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</si>
  <si>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</si>
  <si>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</si>
  <si>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09H15 - 11H15 (DIM)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</si>
  <si>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</si>
  <si>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</si>
  <si>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t>15H00 - 17H00</t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</si>
  <si>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</si>
  <si>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</si>
  <si>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</si>
  <si>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</si>
  <si>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</si>
  <si>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</si>
  <si>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</si>
  <si>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t xml:space="preserve">  </t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</si>
  <si>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 val="0"/>
        <color theme="1"/>
        <sz val="18.0"/>
      </rPr>
      <t>- QUADRETTES</t>
    </r>
  </si>
  <si>
    <t>NM2</t>
  </si>
  <si>
    <t>ACCASTO David (01)</t>
  </si>
  <si>
    <t>LAVIGNE Emmanuel (01)</t>
  </si>
  <si>
    <t>BEDIN Jérôme(69)</t>
  </si>
  <si>
    <t>MARRES Christian (07)</t>
  </si>
  <si>
    <t>BERNARDI Bruno (26)</t>
  </si>
  <si>
    <t>PAULHIAC Pierre (63)</t>
  </si>
  <si>
    <t>BERTRAND Denis (01)</t>
  </si>
  <si>
    <t>PELISSIE Benoît (87)</t>
  </si>
  <si>
    <t>CBD 87</t>
  </si>
  <si>
    <t>BLANC Denis (21)</t>
  </si>
  <si>
    <t>CBD 21</t>
  </si>
  <si>
    <t>PERNET Jérôme (73)</t>
  </si>
  <si>
    <t>BOITON MARGANT Pierre michel (38)</t>
  </si>
  <si>
    <t>PLANET Jean-Philippe (26)</t>
  </si>
  <si>
    <t>BORTOLUZZI Italo (26)</t>
  </si>
  <si>
    <t>PREMAT Frederic (74)</t>
  </si>
  <si>
    <t>CAPRARO Stéphane (74)</t>
  </si>
  <si>
    <t>QUAZZOLA Jacques (69)</t>
  </si>
  <si>
    <t>CHEVRAY Anthony (73)</t>
  </si>
  <si>
    <t>RIVAUX Stéphane (38)</t>
  </si>
  <si>
    <t>COINDRE Jean-Marc (26)</t>
  </si>
  <si>
    <t>ROMATIER Jean-Claude (38)</t>
  </si>
  <si>
    <t>DEBARGE Michel (63)</t>
  </si>
  <si>
    <t>ROSSIGNOL Jérémie (66)</t>
  </si>
  <si>
    <t>CBD 66</t>
  </si>
  <si>
    <t>DEMETZ Romuald (80)</t>
  </si>
  <si>
    <t>CBD 80</t>
  </si>
  <si>
    <t>ROUSTAIN Stéphane (26)</t>
  </si>
  <si>
    <t>DUBOST Frederic (73)</t>
  </si>
  <si>
    <t>ROUX Jean-Pierre (42)</t>
  </si>
  <si>
    <t>DUPORT Yves (83)</t>
  </si>
  <si>
    <t>CBD 83</t>
  </si>
  <si>
    <t>SALVADORI Fabrice (38)</t>
  </si>
  <si>
    <t>HAMMON Anthony (15)</t>
  </si>
  <si>
    <t>CBD 15</t>
  </si>
  <si>
    <t>TARDY Charles (69)</t>
  </si>
  <si>
    <t>LAFIANDRA David (74)</t>
  </si>
  <si>
    <t>VERNAY Nicolas (43)</t>
  </si>
  <si>
    <t>CBD 43</t>
  </si>
  <si>
    <t>PARTIE 1 : 07H30 - 09H30 (SAM)</t>
  </si>
  <si>
    <t>PARTIE 2 : 10H15 - 12H15</t>
  </si>
  <si>
    <t>BARRAGES : 14H15 - 16H15</t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</si>
  <si>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</si>
  <si>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</si>
  <si>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</si>
  <si>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</si>
  <si>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</si>
  <si>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</si>
  <si>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</si>
  <si>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</si>
  <si>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</si>
  <si>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</si>
  <si>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</si>
  <si>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</si>
  <si>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1-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</si>
  <si>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2-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</si>
  <si>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3-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</si>
  <si>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4-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</si>
  <si>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</si>
  <si>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</si>
  <si>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</si>
  <si>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</si>
  <si>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</si>
  <si>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</si>
  <si>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</si>
  <si>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</si>
  <si>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</si>
  <si>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</si>
  <si>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</si>
  <si>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</si>
  <si>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color theme="1"/>
        <sz val="6.0"/>
      </rPr>
      <t>5-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</si>
  <si>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6-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</si>
  <si>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7-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</si>
  <si>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color theme="1"/>
        <sz val="6.0"/>
      </rPr>
      <t>8-</t>
    </r>
    <r>
      <rPr>
        <rFont val="Nunito"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</si>
  <si>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CHAMPIONNAT DE FRANCE</t>
    </r>
  </si>
  <si>
    <t>HUITIEME DE FINALE</t>
  </si>
  <si>
    <t>17H00 - 19H00</t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</si>
  <si>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</si>
  <si>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</si>
  <si>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t>19H30 - 21H00</t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</si>
  <si>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</si>
  <si>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</si>
  <si>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</si>
  <si>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</si>
  <si>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</si>
  <si>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</si>
  <si>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</si>
  <si>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</si>
  <si>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</si>
  <si>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</si>
  <si>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</si>
  <si>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</si>
  <si>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</si>
  <si>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</si>
  <si>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 val="0"/>
        <color theme="1"/>
        <sz val="14.0"/>
      </rPr>
      <t>- COUPE DE FRANCE</t>
    </r>
  </si>
  <si>
    <r>
      <rPr>
        <rFont val="Nunito"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</si>
  <si>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</si>
  <si>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</si>
  <si>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</si>
  <si>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/>
        <color theme="1"/>
        <sz val="18.0"/>
      </rPr>
      <t>- QUADRETTES</t>
    </r>
  </si>
  <si>
    <t>NM3</t>
  </si>
  <si>
    <t>22B</t>
  </si>
  <si>
    <t>ALBERT Maurice (73)</t>
  </si>
  <si>
    <t>28C</t>
  </si>
  <si>
    <t>LAISSUS Alain (01)</t>
  </si>
  <si>
    <t>AUSSENAC Laurent (81)</t>
  </si>
  <si>
    <t>CBD 81</t>
  </si>
  <si>
    <t>LAMBERT Aurélien (66)</t>
  </si>
  <si>
    <t>22D</t>
  </si>
  <si>
    <t>AVENAS Rémy (26)</t>
  </si>
  <si>
    <t>17C</t>
  </si>
  <si>
    <t>LANTHEAUME Claude (26)</t>
  </si>
  <si>
    <t>27D</t>
  </si>
  <si>
    <t>AVISSE Didier (27)</t>
  </si>
  <si>
    <t>CBD 27</t>
  </si>
  <si>
    <t>26A</t>
  </si>
  <si>
    <t>LAURENT Lionel (47)</t>
  </si>
  <si>
    <t>CBD 47</t>
  </si>
  <si>
    <t>BASLY Michel (72)</t>
  </si>
  <si>
    <t>CBD 72</t>
  </si>
  <si>
    <t>LE FUR Rhonan (03)</t>
  </si>
  <si>
    <t>29B</t>
  </si>
  <si>
    <t>BATTISTELLA Paul (73)</t>
  </si>
  <si>
    <t>32D</t>
  </si>
  <si>
    <t>LE MIGNON David (86)</t>
  </si>
  <si>
    <t>CBD 86</t>
  </si>
  <si>
    <t>20D</t>
  </si>
  <si>
    <t>BERAUD Raphaël (69)</t>
  </si>
  <si>
    <t>LEGER Philippe (77)</t>
  </si>
  <si>
    <t>22C</t>
  </si>
  <si>
    <t>BERGIN Françis (36)</t>
  </si>
  <si>
    <t>CBD 36</t>
  </si>
  <si>
    <t>LETEIL Mickaël (14/50)</t>
  </si>
  <si>
    <t>BERGONNIER Laurent (31)</t>
  </si>
  <si>
    <t>LIMOGES Dominique (34)</t>
  </si>
  <si>
    <t>31C</t>
  </si>
  <si>
    <t>BERMOND Cédric (38)</t>
  </si>
  <si>
    <t>31D</t>
  </si>
  <si>
    <t>LONNI Julien (25/70/90)</t>
  </si>
  <si>
    <t>CBD 25/70/90</t>
  </si>
  <si>
    <t>29C</t>
  </si>
  <si>
    <t>BERNARDIN Serge (71)</t>
  </si>
  <si>
    <t>LUCE Maxime (78)</t>
  </si>
  <si>
    <t>CBD 78</t>
  </si>
  <si>
    <t>BERUDI Franck (77)</t>
  </si>
  <si>
    <t>MACON Christian (16)</t>
  </si>
  <si>
    <t>CBD 16</t>
  </si>
  <si>
    <t>17D</t>
  </si>
  <si>
    <t>BILLON Christophe (45)</t>
  </si>
  <si>
    <t>CBD 45</t>
  </si>
  <si>
    <t>MAIRE Gael (07)</t>
  </si>
  <si>
    <t>BIONNET Fabien (18)</t>
  </si>
  <si>
    <t>CBD 18</t>
  </si>
  <si>
    <t>24A</t>
  </si>
  <si>
    <t>MARCHADIER Jean-François (17)</t>
  </si>
  <si>
    <t>19C</t>
  </si>
  <si>
    <t>BLANC Julien (26)</t>
  </si>
  <si>
    <t>18B</t>
  </si>
  <si>
    <t>MAUGIRON Cédric (38)</t>
  </si>
  <si>
    <t>BOINON Cédric (69)</t>
  </si>
  <si>
    <t>23D</t>
  </si>
  <si>
    <t>MEFFRAY Jean-Pierre (72)</t>
  </si>
  <si>
    <t>20A</t>
  </si>
  <si>
    <t>BONNET Philippe (87/23)</t>
  </si>
  <si>
    <t>31A</t>
  </si>
  <si>
    <t>MERCIER Nicolas (30)</t>
  </si>
  <si>
    <t>BOSSONE Geoffrey (04/05)</t>
  </si>
  <si>
    <t>CBD 04/05</t>
  </si>
  <si>
    <t>MEYER Bernard (38)</t>
  </si>
  <si>
    <t>BOUCHER Christophe (25/70/90)</t>
  </si>
  <si>
    <t>29A</t>
  </si>
  <si>
    <t>MICHAUD Fabien (01)</t>
  </si>
  <si>
    <t>BOURBON Stéphane (07)</t>
  </si>
  <si>
    <t>28D</t>
  </si>
  <si>
    <t>MICHEL Christophe (34)</t>
  </si>
  <si>
    <t>BRAUD Philippe (17)</t>
  </si>
  <si>
    <t>MILAN Jérôme (38)</t>
  </si>
  <si>
    <t>32C</t>
  </si>
  <si>
    <t>BREDOIRE Grégory (43)</t>
  </si>
  <si>
    <t>MILESI Yves (26)</t>
  </si>
  <si>
    <t>21A</t>
  </si>
  <si>
    <t>BRINON Alain (45)</t>
  </si>
  <si>
    <t>MOURZELAS Martial (07)</t>
  </si>
  <si>
    <t>22A</t>
  </si>
  <si>
    <t>BUONO Serge (84)</t>
  </si>
  <si>
    <t>NESSAL Damien (62)</t>
  </si>
  <si>
    <t>CBD 62</t>
  </si>
  <si>
    <t>31B</t>
  </si>
  <si>
    <t>BURGAT Frederic (01)</t>
  </si>
  <si>
    <t>18A</t>
  </si>
  <si>
    <t>PAILLOT Gilles (54)</t>
  </si>
  <si>
    <t>32B</t>
  </si>
  <si>
    <t>CAETANO Paolo (78)</t>
  </si>
  <si>
    <t>PERRAD Gaetan (39)</t>
  </si>
  <si>
    <t>CBD 39</t>
  </si>
  <si>
    <t>26B</t>
  </si>
  <si>
    <t>CANNES Bernard (75)</t>
  </si>
  <si>
    <t>CBD 75</t>
  </si>
  <si>
    <t>PERRIN Nicolas (69)</t>
  </si>
  <si>
    <t>CHALLAMEL François (74)</t>
  </si>
  <si>
    <t>POPOT Alain (06)</t>
  </si>
  <si>
    <t>21B</t>
  </si>
  <si>
    <t>CHARRAT Patrick (42)</t>
  </si>
  <si>
    <t>26C</t>
  </si>
  <si>
    <t>PRUDENT François (01)</t>
  </si>
  <si>
    <t>19B</t>
  </si>
  <si>
    <t>CHASTANG Erick (15)</t>
  </si>
  <si>
    <t>27C</t>
  </si>
  <si>
    <t>PUAUD Jerome (44)</t>
  </si>
  <si>
    <t>CHASTRUSSE Edouard (21)</t>
  </si>
  <si>
    <t>RAVAZ Jacques (01)</t>
  </si>
  <si>
    <t>CHAVAND Lionel (42)</t>
  </si>
  <si>
    <t>21D</t>
  </si>
  <si>
    <t>RAYNAUD Florian (81)</t>
  </si>
  <si>
    <t>CHENAILLES Didier (69)</t>
  </si>
  <si>
    <t>REBOLLO Frédéric (34)</t>
  </si>
  <si>
    <t>CORVEY - BIRON Baptiste (63)</t>
  </si>
  <si>
    <t>23C</t>
  </si>
  <si>
    <t>REBOUX Philippe (42)</t>
  </si>
  <si>
    <t>17A</t>
  </si>
  <si>
    <t>CRESTANI Frédéric (47)</t>
  </si>
  <si>
    <t>REJAUNIER Philippe (69)</t>
  </si>
  <si>
    <t>DE STEFANI Serge (31)</t>
  </si>
  <si>
    <t>RIVOIRE Gilles (69)</t>
  </si>
  <si>
    <t>27B</t>
  </si>
  <si>
    <t>DEBOT Philippe (43)</t>
  </si>
  <si>
    <t>ROCHE Cyril (69)</t>
  </si>
  <si>
    <t>DEL VITTO Guy (26)</t>
  </si>
  <si>
    <t>ROCHE Patrick (42)</t>
  </si>
  <si>
    <t>18D</t>
  </si>
  <si>
    <t>DELOCHE Laurent (74)</t>
  </si>
  <si>
    <t>ROMAND Stephane (74)</t>
  </si>
  <si>
    <t>DESCELLIERE Eric (42)</t>
  </si>
  <si>
    <t>25A</t>
  </si>
  <si>
    <t>ROMATIER Yannick (38)</t>
  </si>
  <si>
    <t>DESNOUES Mickaël (86)</t>
  </si>
  <si>
    <t>RONGIER Stephane (01)</t>
  </si>
  <si>
    <t>32A</t>
  </si>
  <si>
    <t>DIDIER Joanny (38)</t>
  </si>
  <si>
    <t>28B</t>
  </si>
  <si>
    <t>ROUGEMONT Philippe (69)</t>
  </si>
  <si>
    <t>30B</t>
  </si>
  <si>
    <t>DREVET Jean claude (42)</t>
  </si>
  <si>
    <t>17B</t>
  </si>
  <si>
    <t>ROUHET Etienne (63)</t>
  </si>
  <si>
    <t>24C</t>
  </si>
  <si>
    <t>DUBOUCHEZ Fernand (38)</t>
  </si>
  <si>
    <t>ROURE Claude (91)</t>
  </si>
  <si>
    <t>CBD 91</t>
  </si>
  <si>
    <t>DUMAIRE Gerard (95)</t>
  </si>
  <si>
    <t>CBD 95</t>
  </si>
  <si>
    <t>30C</t>
  </si>
  <si>
    <t>SALCE Eugene (71)</t>
  </si>
  <si>
    <t>30D</t>
  </si>
  <si>
    <t>EGEA Thierry (69)</t>
  </si>
  <si>
    <t>SALOMON Marc (33)</t>
  </si>
  <si>
    <t>CBD 33</t>
  </si>
  <si>
    <t>23A</t>
  </si>
  <si>
    <t>FERNANDEZ Rudhy (21)</t>
  </si>
  <si>
    <t>SANTERRE Michel (57)</t>
  </si>
  <si>
    <t>CBD 57</t>
  </si>
  <si>
    <t>FIAT Brice (38)</t>
  </si>
  <si>
    <t>SAUCHAY Yannick (01)</t>
  </si>
  <si>
    <t>29D</t>
  </si>
  <si>
    <t>FORESTIER Patrick (06)</t>
  </si>
  <si>
    <t>25D</t>
  </si>
  <si>
    <t>SERAFIN André (31)</t>
  </si>
  <si>
    <t>18C</t>
  </si>
  <si>
    <t>FOURRIER Antoine (02)</t>
  </si>
  <si>
    <t>25B</t>
  </si>
  <si>
    <t>SINARDET Thierry (01)</t>
  </si>
  <si>
    <t>GALLAIS Thierry (80)</t>
  </si>
  <si>
    <t>23B</t>
  </si>
  <si>
    <t>SOLARO Patrick (01)</t>
  </si>
  <si>
    <t>24B</t>
  </si>
  <si>
    <t>GASS Guillaume (36)</t>
  </si>
  <si>
    <t>24D</t>
  </si>
  <si>
    <t>SOLER Antoine (65)</t>
  </si>
  <si>
    <t>CBD 65</t>
  </si>
  <si>
    <t>20C</t>
  </si>
  <si>
    <t>GERLAND Jacques (07)</t>
  </si>
  <si>
    <t>28A</t>
  </si>
  <si>
    <t>SZCZEPANIAK Marian (75)</t>
  </si>
  <si>
    <t>19D</t>
  </si>
  <si>
    <t>GIBERT Claude (31)</t>
  </si>
  <si>
    <t>TERRY Laurent (69)</t>
  </si>
  <si>
    <t>GRAND Emmanuel (07)</t>
  </si>
  <si>
    <t>27A</t>
  </si>
  <si>
    <t>THIVARD Christian (69)</t>
  </si>
  <si>
    <t>GROLLE Bernard (69)</t>
  </si>
  <si>
    <t>21C</t>
  </si>
  <si>
    <t>TIGNAT Franck (01)</t>
  </si>
  <si>
    <t>GUENIN Adrien (71)</t>
  </si>
  <si>
    <t>25C</t>
  </si>
  <si>
    <t>TISSERAND Alain (88)</t>
  </si>
  <si>
    <t>CBD 88</t>
  </si>
  <si>
    <t>30A</t>
  </si>
  <si>
    <t>GUERRERO Florian (34)</t>
  </si>
  <si>
    <t>TOINET Cédric (73)</t>
  </si>
  <si>
    <t>HERNANDEZ Jean-Marc (13)</t>
  </si>
  <si>
    <t>CBD 13</t>
  </si>
  <si>
    <t>TRONCY Joanny (71)</t>
  </si>
  <si>
    <t>HILAIRE Gabriel (07)</t>
  </si>
  <si>
    <t>ULMANN François (01)</t>
  </si>
  <si>
    <t>ILLANA Philippe (47)</t>
  </si>
  <si>
    <t>VALERY Jacki (27)</t>
  </si>
  <si>
    <t>JACOB Laurent (42)</t>
  </si>
  <si>
    <t>VIGNON Pascal (42)</t>
  </si>
  <si>
    <t>JOLY Romain (62)</t>
  </si>
  <si>
    <t>19A</t>
  </si>
  <si>
    <t>VILLAR Rémi (13)</t>
  </si>
  <si>
    <t>26D</t>
  </si>
  <si>
    <t>KONOWROCKI Olivier (54)</t>
  </si>
  <si>
    <t>20B</t>
  </si>
  <si>
    <t>WESTERLYNCK Cédric (62)</t>
  </si>
  <si>
    <t>PARTIE 1 : 07H30 - 09H30 (VEN) CHAPONNAY</t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</si>
  <si>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</si>
  <si>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</si>
  <si>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</si>
  <si>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</si>
  <si>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</si>
  <si>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</si>
  <si>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</si>
  <si>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</si>
  <si>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</si>
  <si>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</si>
  <si>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</si>
  <si>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</si>
  <si>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</si>
  <si>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</si>
  <si>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</si>
  <si>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</si>
  <si>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</si>
  <si>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</si>
  <si>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</si>
  <si>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</si>
  <si>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</si>
  <si>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</si>
  <si>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</si>
  <si>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</si>
  <si>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</si>
  <si>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</si>
  <si>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</si>
  <si>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</si>
  <si>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</si>
  <si>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</si>
  <si>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</si>
  <si>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</si>
  <si>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</si>
  <si>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</si>
  <si>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</si>
  <si>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</si>
  <si>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</si>
  <si>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</si>
  <si>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</si>
  <si>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</si>
  <si>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</si>
  <si>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</si>
  <si>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</si>
  <si>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</si>
  <si>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</si>
  <si>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</si>
  <si>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</si>
  <si>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</si>
  <si>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</si>
  <si>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</si>
  <si>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</si>
  <si>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</si>
  <si>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</si>
  <si>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</si>
  <si>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</si>
  <si>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</si>
  <si>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</si>
  <si>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</si>
  <si>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</si>
  <si>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</si>
  <si>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</si>
  <si>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</si>
  <si>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</si>
  <si>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</si>
  <si>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t>POULE 17</t>
  </si>
  <si>
    <t>POULE 18</t>
  </si>
  <si>
    <t>POULE 19</t>
  </si>
  <si>
    <t>POULE 20</t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</si>
  <si>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</si>
  <si>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</si>
  <si>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</si>
  <si>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</si>
  <si>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</si>
  <si>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</si>
  <si>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</si>
  <si>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</si>
  <si>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</si>
  <si>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</si>
  <si>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</si>
  <si>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</si>
  <si>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</si>
  <si>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</si>
  <si>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</si>
  <si>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</si>
  <si>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t>POULE 21</t>
  </si>
  <si>
    <t>POULE 22</t>
  </si>
  <si>
    <t>POULE 23</t>
  </si>
  <si>
    <t>POULE 24</t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</si>
  <si>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</si>
  <si>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</si>
  <si>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</si>
  <si>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</si>
  <si>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</si>
  <si>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</si>
  <si>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</si>
  <si>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</si>
  <si>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</si>
  <si>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</si>
  <si>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</si>
  <si>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</si>
  <si>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</si>
  <si>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</si>
  <si>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</si>
  <si>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</si>
  <si>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t>POULE 25</t>
  </si>
  <si>
    <t>POULE 26</t>
  </si>
  <si>
    <t>POULE 27</t>
  </si>
  <si>
    <t>POULE 28</t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</si>
  <si>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</si>
  <si>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</si>
  <si>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</si>
  <si>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</si>
  <si>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</si>
  <si>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</si>
  <si>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</si>
  <si>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</si>
  <si>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</si>
  <si>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</si>
  <si>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</si>
  <si>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</si>
  <si>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</si>
  <si>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</si>
  <si>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</si>
  <si>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</si>
  <si>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t>POULE 29</t>
  </si>
  <si>
    <t>POULE 30</t>
  </si>
  <si>
    <t>POULE 31</t>
  </si>
  <si>
    <t>POULE 32</t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</si>
  <si>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</si>
  <si>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</si>
  <si>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</si>
  <si>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</si>
  <si>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</si>
  <si>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</si>
  <si>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</si>
  <si>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</si>
  <si>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</si>
  <si>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</si>
  <si>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</si>
  <si>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</si>
  <si>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</si>
  <si>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</si>
  <si>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</si>
  <si>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</si>
  <si>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CHAMPIONNAT DE FRANCE</t>
    </r>
  </si>
  <si>
    <t>CHAPONNAY</t>
  </si>
  <si>
    <t>32EME DE FINALE</t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</si>
  <si>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</si>
  <si>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9- </t>
    </r>
    <r>
      <rPr>
        <rFont val="Nunito"/>
        <b/>
        <color theme="1"/>
        <sz val="10.0"/>
      </rPr>
      <t>2</t>
    </r>
  </si>
  <si>
    <t>16EME DE FINALE - SAMEDI</t>
  </si>
  <si>
    <t xml:space="preserve">10H15 - 12H15 </t>
  </si>
  <si>
    <r>
      <rPr>
        <rFont val="Nunito"/>
        <b/>
        <color theme="1"/>
        <sz val="6.0"/>
      </rPr>
      <t xml:space="preserve">17-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</si>
  <si>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25- </t>
    </r>
    <r>
      <rPr>
        <rFont val="Nunito"/>
        <b/>
        <color theme="1"/>
        <sz val="10.0"/>
      </rPr>
      <t>2</t>
    </r>
  </si>
  <si>
    <t>14H15 - 16H15</t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</si>
  <si>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</si>
  <si>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10-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</si>
  <si>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</si>
  <si>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</si>
  <si>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</si>
  <si>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</si>
  <si>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19-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</si>
  <si>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27-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</si>
  <si>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</si>
  <si>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</si>
  <si>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20-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</si>
  <si>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</si>
  <si>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</si>
  <si>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</si>
  <si>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</si>
  <si>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29-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</si>
  <si>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</si>
  <si>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</si>
  <si>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</si>
  <si>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30-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</si>
  <si>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</si>
  <si>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</si>
  <si>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</si>
  <si>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</si>
  <si>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</si>
  <si>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</si>
  <si>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</si>
  <si>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</si>
  <si>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9-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</si>
  <si>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20-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</si>
  <si>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</si>
  <si>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</si>
  <si>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10-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</si>
  <si>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19-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</si>
  <si>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</si>
  <si>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</si>
  <si>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</si>
  <si>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</si>
  <si>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27-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</si>
  <si>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</si>
  <si>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</si>
  <si>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17-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</si>
  <si>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28-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</si>
  <si>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</si>
  <si>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13-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</si>
  <si>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</si>
  <si>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29-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</si>
  <si>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</si>
  <si>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14-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</si>
  <si>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</si>
  <si>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30-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</si>
  <si>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</si>
  <si>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t xml:space="preserve">    </t>
  </si>
  <si>
    <r>
      <rPr>
        <rFont val="Nunito"/>
        <b/>
        <color theme="1"/>
        <sz val="6.0"/>
      </rPr>
      <t xml:space="preserve">15-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</si>
  <si>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</si>
  <si>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31-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</si>
  <si>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</si>
  <si>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16-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</si>
  <si>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21-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</si>
  <si>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32- </t>
    </r>
    <r>
      <rPr>
        <rFont val="Nunito"/>
        <b/>
        <color theme="1"/>
        <sz val="10.0"/>
      </rPr>
      <t>1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</si>
  <si>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</si>
  <si>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COUPE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</si>
  <si>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</si>
  <si>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</si>
  <si>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</si>
  <si>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</si>
  <si>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/>
        <color theme="1"/>
        <sz val="18.0"/>
      </rPr>
      <t>- QUADRETTES</t>
    </r>
  </si>
  <si>
    <t>NM4</t>
  </si>
  <si>
    <t>AMBLARD Franck (04/05)</t>
  </si>
  <si>
    <t>GRAU David (11)</t>
  </si>
  <si>
    <t>CBD 11</t>
  </si>
  <si>
    <t>ARMAND Christophe (26)</t>
  </si>
  <si>
    <t>GUENAND Willy (37)</t>
  </si>
  <si>
    <t>AUPLAT Gabriel (69)</t>
  </si>
  <si>
    <t>GUIHO Frederic (78)</t>
  </si>
  <si>
    <t>BALLIGAND Patrick (69)</t>
  </si>
  <si>
    <t>GUILLAUME Laurent (03)</t>
  </si>
  <si>
    <t>BARRIER Richard (42)</t>
  </si>
  <si>
    <t>HUIN Laurent (74)</t>
  </si>
  <si>
    <t>BELAY Michel(69)</t>
  </si>
  <si>
    <t>IZOIRD Jean michel (34)</t>
  </si>
  <si>
    <t>BERTRAND Loïc (38)</t>
  </si>
  <si>
    <t>JALLAIS Sylvain (15)</t>
  </si>
  <si>
    <t>CDB 15</t>
  </si>
  <si>
    <t>BETTING Loic (54)</t>
  </si>
  <si>
    <t>JOURJON Gilles (42)</t>
  </si>
  <si>
    <t>BEZUIT Fabrice (01)</t>
  </si>
  <si>
    <t>KULAS Xavier (42)</t>
  </si>
  <si>
    <t>BORREL Jean-Claude (46)</t>
  </si>
  <si>
    <t>CBD 46</t>
  </si>
  <si>
    <t>LACOMBE Jean-Claude (82)</t>
  </si>
  <si>
    <t>CBD 82</t>
  </si>
  <si>
    <t>BOUCHET Ianis (17)</t>
  </si>
  <si>
    <t>LANCEL Jean-Pierre (94)</t>
  </si>
  <si>
    <t>CBD 94</t>
  </si>
  <si>
    <t>BOULME Benoit (79)</t>
  </si>
  <si>
    <t>CBD 79</t>
  </si>
  <si>
    <t>LASSERRE Philippe (65)</t>
  </si>
  <si>
    <t>BOURGUIGNON Michel (38)</t>
  </si>
  <si>
    <t>LAVAL Frederic (31)</t>
  </si>
  <si>
    <t>BOURILLE Michel (73)</t>
  </si>
  <si>
    <t>LELONG Pierre (62)</t>
  </si>
  <si>
    <t>BOURREAU Daniel (72)</t>
  </si>
  <si>
    <t>LLEDO Patrick (83)</t>
  </si>
  <si>
    <t>BOUTEILLER Sylvère (63)</t>
  </si>
  <si>
    <t>LOMBARD Regis (38)</t>
  </si>
  <si>
    <t>BREGEON Denis (95)</t>
  </si>
  <si>
    <t>LUCAS Thierry (76)</t>
  </si>
  <si>
    <t>CBD 76</t>
  </si>
  <si>
    <t>BRETON Alexis (42)</t>
  </si>
  <si>
    <t>MARCHAND Laurent (44)</t>
  </si>
  <si>
    <t>BROYER Jacques( 01)</t>
  </si>
  <si>
    <t>MILLISCHER Romain (13)</t>
  </si>
  <si>
    <t>CARETTI Renaldo (59)</t>
  </si>
  <si>
    <t>CBD 59</t>
  </si>
  <si>
    <t>MONIER Julien (84)</t>
  </si>
  <si>
    <t>CAROLI Remi (01)</t>
  </si>
  <si>
    <t>MONTET Michel (69)</t>
  </si>
  <si>
    <t>CARVALHO Baptiste (36)</t>
  </si>
  <si>
    <t>NAUD Philippe (26)</t>
  </si>
  <si>
    <t>CASANOVA Daniel (26)</t>
  </si>
  <si>
    <t>NAULEAU Guy (85)</t>
  </si>
  <si>
    <t>CBD 85</t>
  </si>
  <si>
    <t>CATALDO Anthony (39)</t>
  </si>
  <si>
    <t>NIEL Benjamin (73)</t>
  </si>
  <si>
    <t>CELLIER Pascal (69)</t>
  </si>
  <si>
    <t>OFFROY Gerard (77)</t>
  </si>
  <si>
    <t>CHANAL Serge (07)</t>
  </si>
  <si>
    <t>PASTRE Gilles (07)</t>
  </si>
  <si>
    <t>CHANAVAT Jean-Ch (69)</t>
  </si>
  <si>
    <t>PAUPART Gerald (88)</t>
  </si>
  <si>
    <t>CHANTRE Benjamin (07)</t>
  </si>
  <si>
    <t>PAURON Andre (02)</t>
  </si>
  <si>
    <t>CHARVIEUX Philippe (01)</t>
  </si>
  <si>
    <t>PELLIER Jacques (04/05)</t>
  </si>
  <si>
    <t>CHASSAGNE Michel (24)</t>
  </si>
  <si>
    <t>CBD 24</t>
  </si>
  <si>
    <t>PERRAS Michel (42)</t>
  </si>
  <si>
    <t>CHAUMARAT Jean-Pierre (42)</t>
  </si>
  <si>
    <t>PERRIN Clément (69)</t>
  </si>
  <si>
    <t>CHEVAUX Guillaume (71)</t>
  </si>
  <si>
    <t>PERROD Christophe (01)</t>
  </si>
  <si>
    <t>CHIROL Antoine (07)</t>
  </si>
  <si>
    <t>PIERRE Eric (57)</t>
  </si>
  <si>
    <t>CLERC Anthony (01)</t>
  </si>
  <si>
    <t>PINET Jean-Marc (45)</t>
  </si>
  <si>
    <t>CORMARY Hervé (40)</t>
  </si>
  <si>
    <t>PRAPPANT Stephane (38)</t>
  </si>
  <si>
    <t>COTTET-MOINE Christophe (34)</t>
  </si>
  <si>
    <t>PRIETO David (09)</t>
  </si>
  <si>
    <t>CBD 09</t>
  </si>
  <si>
    <t>DAIX Richard (60)</t>
  </si>
  <si>
    <t>CBD 60</t>
  </si>
  <si>
    <t>PUIGNAN Rene (66)</t>
  </si>
  <si>
    <t>DARNAND Yannick (01)</t>
  </si>
  <si>
    <t>REAUX Jacques (38)</t>
  </si>
  <si>
    <t>DEBAT Jacques (32)</t>
  </si>
  <si>
    <t>RENOUD-GRAPPIN Jacques (01)</t>
  </si>
  <si>
    <t>DEQUEN Serge (89)</t>
  </si>
  <si>
    <t>CBD 89</t>
  </si>
  <si>
    <t>RIOUT Anthony (69)</t>
  </si>
  <si>
    <t>DESTEFANO Guy (28)</t>
  </si>
  <si>
    <t>CBD 28</t>
  </si>
  <si>
    <t>ROBIN Bertrand (01)</t>
  </si>
  <si>
    <t>DOUSSINET Laurent (16)</t>
  </si>
  <si>
    <t>RODIERE Francis (81)</t>
  </si>
  <si>
    <t>DOUZANT Stephane (07)</t>
  </si>
  <si>
    <t>ROLLIN Samuel (69)</t>
  </si>
  <si>
    <t>DUVERNAY Thomas (71)</t>
  </si>
  <si>
    <t>ROSSERO Philippe( 39)</t>
  </si>
  <si>
    <t>FAURE Paul (42)</t>
  </si>
  <si>
    <t>SARRAZIN François (47)</t>
  </si>
  <si>
    <t>FAURE Yannick (974)</t>
  </si>
  <si>
    <t>CBD 974</t>
  </si>
  <si>
    <t>SEER Ghislain (21)</t>
  </si>
  <si>
    <t>FERRET Jean pierre (30)</t>
  </si>
  <si>
    <t>SEIGNOBOS Gerard (26)</t>
  </si>
  <si>
    <t>Forfait (93)</t>
  </si>
  <si>
    <t>CBD 93</t>
  </si>
  <si>
    <t>SITKIEWICZ Jean michel (51)</t>
  </si>
  <si>
    <t>CBD 51</t>
  </si>
  <si>
    <t>FOURNEL Serge (43)</t>
  </si>
  <si>
    <t>SOTO-TERUEL Pierre (38)</t>
  </si>
  <si>
    <t>FRAIOLI Romain (92)</t>
  </si>
  <si>
    <t>CBD 92</t>
  </si>
  <si>
    <t>SPECHT Nora (33)</t>
  </si>
  <si>
    <t>FREYSSENET Gaetan (07)</t>
  </si>
  <si>
    <t>TERRIER Damien (71)</t>
  </si>
  <si>
    <t>GABET Jean-Pierre (69)</t>
  </si>
  <si>
    <t>THOREL Bruno (80)</t>
  </si>
  <si>
    <t>GAL Thierry (74)</t>
  </si>
  <si>
    <t>TINACCI Maxime (06)</t>
  </si>
  <si>
    <t>GATHERON Jean-Claude (01)</t>
  </si>
  <si>
    <t>TIXIER Philippe (73)</t>
  </si>
  <si>
    <t>GAUBEY Jordan (01)</t>
  </si>
  <si>
    <t>TOURNIER Jean luc (74)</t>
  </si>
  <si>
    <t>GAUTHEROT Daniel (25)</t>
  </si>
  <si>
    <t>CBD 25</t>
  </si>
  <si>
    <t>TRINTIGNAC Sylvain (43)</t>
  </si>
  <si>
    <t>GENIBREL Andre (91)</t>
  </si>
  <si>
    <t>VALADIE Guillaume (19)</t>
  </si>
  <si>
    <t>CBD 19</t>
  </si>
  <si>
    <t>GILET Kevin (14)</t>
  </si>
  <si>
    <t>VANNIER Christophe (27)</t>
  </si>
  <si>
    <t>GIORGI Bruno (69)</t>
  </si>
  <si>
    <t>VENGEON Guy (18)</t>
  </si>
  <si>
    <t>GIROUD GUILLET Guy (38)</t>
  </si>
  <si>
    <t>VIGNAULT Bernard (86)</t>
  </si>
  <si>
    <t>GIT Christian (26)</t>
  </si>
  <si>
    <t>VIGNE Jean-Claude (07)</t>
  </si>
  <si>
    <t>GONZALES Jérémy (69)</t>
  </si>
  <si>
    <t>VIGNES Claude (12)</t>
  </si>
  <si>
    <t>GOUJON Philippe (38)</t>
  </si>
  <si>
    <t>VOCORET William (58)</t>
  </si>
  <si>
    <t>GOURINEL Teddy (87/23)</t>
  </si>
  <si>
    <t>ZANNIER Franck (75)</t>
  </si>
  <si>
    <t>PARTIE 1 : 07H30 - 09H30 (VEN)</t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</si>
  <si>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</si>
  <si>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</si>
  <si>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</si>
  <si>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</si>
  <si>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</si>
  <si>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</si>
  <si>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</si>
  <si>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</si>
  <si>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</si>
  <si>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</si>
  <si>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</si>
  <si>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</si>
  <si>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</si>
  <si>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</si>
  <si>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</si>
  <si>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</si>
  <si>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</si>
  <si>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</si>
  <si>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</si>
  <si>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</si>
  <si>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</si>
  <si>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</si>
  <si>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</si>
  <si>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</si>
  <si>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</si>
  <si>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</si>
  <si>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</si>
  <si>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</si>
  <si>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</si>
  <si>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</si>
  <si>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</si>
  <si>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</si>
  <si>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</si>
  <si>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</si>
  <si>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</si>
  <si>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</si>
  <si>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</si>
  <si>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</si>
  <si>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</si>
  <si>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</si>
  <si>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</si>
  <si>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</si>
  <si>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</si>
  <si>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</si>
  <si>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</si>
  <si>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</si>
  <si>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</si>
  <si>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</si>
  <si>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</si>
  <si>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</si>
  <si>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</si>
  <si>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</si>
  <si>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</si>
  <si>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</si>
  <si>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</si>
  <si>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</si>
  <si>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</si>
  <si>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</si>
  <si>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</si>
  <si>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</si>
  <si>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</si>
  <si>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</si>
  <si>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</si>
  <si>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</si>
  <si>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</si>
  <si>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</si>
  <si>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</si>
  <si>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</si>
  <si>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</si>
  <si>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</si>
  <si>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</si>
  <si>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</si>
  <si>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</si>
  <si>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</si>
  <si>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</si>
  <si>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</si>
  <si>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17-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</si>
  <si>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</si>
  <si>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19-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</si>
  <si>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</si>
  <si>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</si>
  <si>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</si>
  <si>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</si>
  <si>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</si>
  <si>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</si>
  <si>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</si>
  <si>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</si>
  <si>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</si>
  <si>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</si>
  <si>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</si>
  <si>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</si>
  <si>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</si>
  <si>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</si>
  <si>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</si>
  <si>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23-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</si>
  <si>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24-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</si>
  <si>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</si>
  <si>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</si>
  <si>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</si>
  <si>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</si>
  <si>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</si>
  <si>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</si>
  <si>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</si>
  <si>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</si>
  <si>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</si>
  <si>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</si>
  <si>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</si>
  <si>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</si>
  <si>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25-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</si>
  <si>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26-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</si>
  <si>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27-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</si>
  <si>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28-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</si>
  <si>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</si>
  <si>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</si>
  <si>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</si>
  <si>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1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</si>
  <si>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</si>
  <si>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</si>
  <si>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</si>
  <si>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2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</si>
  <si>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</si>
  <si>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</si>
  <si>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</si>
  <si>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3</t>
    </r>
  </si>
  <si>
    <r>
      <rPr>
        <rFont val="Nunito"/>
        <b/>
        <color theme="1"/>
        <sz val="6.0"/>
      </rPr>
      <t>29-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</si>
  <si>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30-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</si>
  <si>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31-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</si>
  <si>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Nunito"/>
        <b/>
        <color theme="1"/>
        <sz val="6.0"/>
      </rPr>
      <t>32-</t>
    </r>
    <r>
      <rPr>
        <rFont val="Nunito"/>
        <b/>
        <color theme="1"/>
      </rPr>
      <t xml:space="preserve"> </t>
    </r>
    <r>
      <rPr>
        <rFont val="Nunito"/>
        <b/>
        <color theme="1"/>
      </rPr>
      <t>4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</si>
  <si>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CHAMPIONNAT DE FRANCE</t>
    </r>
  </si>
  <si>
    <t>1 à 16 Le PAILLET (Px), 17 à 32 DARDILLY (Dx)</t>
  </si>
  <si>
    <t xml:space="preserve">17H00 - 19H30 </t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</si>
  <si>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1</t>
    </r>
  </si>
  <si>
    <t>P7</t>
  </si>
  <si>
    <r>
      <rPr>
        <rFont val="Nunito"/>
        <b/>
        <color theme="1"/>
        <sz val="6.0"/>
      </rPr>
      <t xml:space="preserve">9- </t>
    </r>
    <r>
      <rPr>
        <rFont val="Nunito"/>
        <b/>
        <color theme="1"/>
        <sz val="10.0"/>
      </rPr>
      <t>2</t>
    </r>
  </si>
  <si>
    <t>16EME DE FINALE SAMEDI</t>
  </si>
  <si>
    <t xml:space="preserve">07H30- 09H30 </t>
  </si>
  <si>
    <r>
      <rPr>
        <rFont val="Nunito"/>
        <b/>
        <color theme="1"/>
        <sz val="6.0"/>
      </rPr>
      <t xml:space="preserve">17- </t>
    </r>
    <r>
      <rPr>
        <rFont val="Nunito"/>
        <b/>
        <color theme="1"/>
        <sz val="10.0"/>
      </rPr>
      <t>1</t>
    </r>
  </si>
  <si>
    <t>D37</t>
  </si>
  <si>
    <r>
      <rPr>
        <rFont val="Nunito"/>
        <b/>
        <color theme="1"/>
        <sz val="6.0"/>
      </rPr>
      <t xml:space="preserve">25-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</si>
  <si>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1</t>
    </r>
  </si>
  <si>
    <t>P9</t>
  </si>
  <si>
    <r>
      <rPr>
        <rFont val="Nunito"/>
        <b/>
        <color theme="1"/>
        <sz val="6.0"/>
      </rPr>
      <t xml:space="preserve">10- </t>
    </r>
    <r>
      <rPr>
        <rFont val="Nunito"/>
        <b/>
        <color theme="1"/>
        <sz val="10.0"/>
      </rPr>
      <t>2</t>
    </r>
  </si>
  <si>
    <t xml:space="preserve">16EME DE FINALE </t>
  </si>
  <si>
    <r>
      <rPr>
        <rFont val="Nunito"/>
        <b/>
        <color theme="1"/>
        <sz val="6.0"/>
      </rPr>
      <t xml:space="preserve">18- </t>
    </r>
    <r>
      <rPr>
        <rFont val="Nunito"/>
        <b/>
        <color theme="1"/>
        <sz val="10.0"/>
      </rPr>
      <t>1</t>
    </r>
  </si>
  <si>
    <t>D34</t>
  </si>
  <si>
    <r>
      <rPr>
        <rFont val="Nunito"/>
        <b/>
        <color theme="1"/>
        <sz val="6.0"/>
      </rPr>
      <t xml:space="preserve">26-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</si>
  <si>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1</t>
    </r>
  </si>
  <si>
    <t>P11</t>
  </si>
  <si>
    <r>
      <rPr>
        <rFont val="Nunito"/>
        <b/>
        <color theme="1"/>
        <sz val="6.0"/>
      </rPr>
      <t xml:space="preserve">11-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</si>
  <si>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19- </t>
    </r>
    <r>
      <rPr>
        <rFont val="Nunito"/>
        <b/>
        <color theme="1"/>
        <sz val="10.0"/>
      </rPr>
      <t>1</t>
    </r>
  </si>
  <si>
    <t>D36</t>
  </si>
  <si>
    <r>
      <rPr>
        <rFont val="Nunito"/>
        <b/>
        <color theme="1"/>
        <sz val="6.0"/>
      </rPr>
      <t xml:space="preserve">27-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</si>
  <si>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1</t>
    </r>
  </si>
  <si>
    <t>P13</t>
  </si>
  <si>
    <r>
      <rPr>
        <rFont val="Nunito"/>
        <b/>
        <color theme="1"/>
        <sz val="6.0"/>
      </rPr>
      <t xml:space="preserve">12-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</si>
  <si>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20- </t>
    </r>
    <r>
      <rPr>
        <rFont val="Nunito"/>
        <b/>
        <color theme="1"/>
        <sz val="10.0"/>
      </rPr>
      <t>1</t>
    </r>
  </si>
  <si>
    <t>D33</t>
  </si>
  <si>
    <r>
      <rPr>
        <rFont val="Nunito"/>
        <b/>
        <color theme="1"/>
        <sz val="6.0"/>
      </rPr>
      <t xml:space="preserve">28-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</si>
  <si>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1</t>
    </r>
  </si>
  <si>
    <t>P15</t>
  </si>
  <si>
    <r>
      <rPr>
        <rFont val="Nunito"/>
        <b/>
        <color theme="1"/>
        <sz val="6.0"/>
      </rPr>
      <t xml:space="preserve">13-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</si>
  <si>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21- </t>
    </r>
    <r>
      <rPr>
        <rFont val="Nunito"/>
        <b/>
        <color theme="1"/>
        <sz val="10.0"/>
      </rPr>
      <t>1</t>
    </r>
  </si>
  <si>
    <t>D39</t>
  </si>
  <si>
    <r>
      <rPr>
        <rFont val="Nunito"/>
        <b/>
        <color theme="1"/>
        <sz val="6.0"/>
      </rPr>
      <t xml:space="preserve">29-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</si>
  <si>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1</t>
    </r>
  </si>
  <si>
    <t>P17</t>
  </si>
  <si>
    <r>
      <rPr>
        <rFont val="Nunito"/>
        <b/>
        <color theme="1"/>
        <sz val="6.0"/>
      </rPr>
      <t xml:space="preserve">14-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</si>
  <si>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22- </t>
    </r>
    <r>
      <rPr>
        <rFont val="Nunito"/>
        <b/>
        <color theme="1"/>
        <sz val="10.0"/>
      </rPr>
      <t>1</t>
    </r>
  </si>
  <si>
    <t>D40</t>
  </si>
  <si>
    <r>
      <rPr>
        <rFont val="Nunito"/>
        <b/>
        <color theme="1"/>
        <sz val="6.0"/>
      </rPr>
      <t xml:space="preserve">30-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</si>
  <si>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1</t>
    </r>
  </si>
  <si>
    <t>P19</t>
  </si>
  <si>
    <r>
      <rPr>
        <rFont val="Nunito"/>
        <b/>
        <color theme="1"/>
        <sz val="6.0"/>
      </rPr>
      <t xml:space="preserve">15-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</si>
  <si>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23- </t>
    </r>
    <r>
      <rPr>
        <rFont val="Nunito"/>
        <b/>
        <color theme="1"/>
        <sz val="10.0"/>
      </rPr>
      <t>1</t>
    </r>
  </si>
  <si>
    <t>D35</t>
  </si>
  <si>
    <r>
      <rPr>
        <rFont val="Nunito"/>
        <b/>
        <color theme="1"/>
        <sz val="6.0"/>
      </rPr>
      <t xml:space="preserve">31-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</si>
  <si>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1</t>
    </r>
  </si>
  <si>
    <t>P21</t>
  </si>
  <si>
    <r>
      <rPr>
        <rFont val="Nunito"/>
        <b/>
        <color theme="1"/>
        <sz val="6.0"/>
      </rPr>
      <t xml:space="preserve">16-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</si>
  <si>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24- </t>
    </r>
    <r>
      <rPr>
        <rFont val="Nunito"/>
        <b/>
        <color theme="1"/>
        <sz val="10.0"/>
      </rPr>
      <t>1</t>
    </r>
  </si>
  <si>
    <t>D38</t>
  </si>
  <si>
    <r>
      <rPr>
        <rFont val="Nunito"/>
        <b/>
        <color theme="1"/>
        <sz val="6.0"/>
      </rPr>
      <t xml:space="preserve">32-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</si>
  <si>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25- </t>
    </r>
    <r>
      <rPr>
        <rFont val="Nunito"/>
        <b/>
        <color theme="1"/>
        <sz val="10.0"/>
      </rPr>
      <t>1</t>
    </r>
  </si>
  <si>
    <t>D43</t>
  </si>
  <si>
    <r>
      <rPr>
        <rFont val="Nunito"/>
        <b/>
        <color theme="1"/>
        <sz val="6.0"/>
      </rPr>
      <t xml:space="preserve">20-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</si>
  <si>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9- </t>
    </r>
    <r>
      <rPr>
        <rFont val="Nunito"/>
        <b/>
        <color theme="1"/>
        <sz val="10.0"/>
      </rPr>
      <t>1</t>
    </r>
  </si>
  <si>
    <t>P23</t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</si>
  <si>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</si>
  <si>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26- </t>
    </r>
    <r>
      <rPr>
        <rFont val="Nunito"/>
        <b/>
        <color theme="1"/>
        <sz val="10.0"/>
      </rPr>
      <t>1</t>
    </r>
  </si>
  <si>
    <t>D41</t>
  </si>
  <si>
    <r>
      <rPr>
        <rFont val="Nunito"/>
        <b/>
        <color theme="1"/>
        <sz val="6.0"/>
      </rPr>
      <t xml:space="preserve">19-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</si>
  <si>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10- </t>
    </r>
    <r>
      <rPr>
        <rFont val="Nunito"/>
        <b/>
        <color theme="1"/>
        <sz val="10.0"/>
      </rPr>
      <t>1</t>
    </r>
  </si>
  <si>
    <t>P25</t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</si>
  <si>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</si>
  <si>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27- </t>
    </r>
    <r>
      <rPr>
        <rFont val="Nunito"/>
        <b/>
        <color theme="1"/>
        <sz val="10.0"/>
      </rPr>
      <t>1</t>
    </r>
  </si>
  <si>
    <t>D42</t>
  </si>
  <si>
    <r>
      <rPr>
        <rFont val="Nunito"/>
        <b/>
        <color theme="1"/>
        <sz val="6.0"/>
      </rPr>
      <t xml:space="preserve">18-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</si>
  <si>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11- </t>
    </r>
    <r>
      <rPr>
        <rFont val="Nunito"/>
        <b/>
        <color theme="1"/>
        <sz val="10.0"/>
      </rPr>
      <t>1</t>
    </r>
  </si>
  <si>
    <t>P27</t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</si>
  <si>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</si>
  <si>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28- </t>
    </r>
    <r>
      <rPr>
        <rFont val="Nunito"/>
        <b/>
        <color theme="1"/>
        <sz val="10.0"/>
      </rPr>
      <t>1</t>
    </r>
  </si>
  <si>
    <t>D48</t>
  </si>
  <si>
    <r>
      <rPr>
        <rFont val="Nunito"/>
        <b/>
        <color theme="1"/>
        <sz val="6.0"/>
      </rPr>
      <t xml:space="preserve">17-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</si>
  <si>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12- </t>
    </r>
    <r>
      <rPr>
        <rFont val="Nunito"/>
        <b/>
        <color theme="1"/>
        <sz val="10.0"/>
      </rPr>
      <t>1</t>
    </r>
  </si>
  <si>
    <t>P29</t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</si>
  <si>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</si>
  <si>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29- </t>
    </r>
    <r>
      <rPr>
        <rFont val="Nunito"/>
        <b/>
        <color theme="1"/>
        <sz val="10.0"/>
      </rPr>
      <t>1</t>
    </r>
  </si>
  <si>
    <t>D45</t>
  </si>
  <si>
    <r>
      <rPr>
        <rFont val="Nunito"/>
        <b/>
        <color theme="1"/>
        <sz val="6.0"/>
      </rPr>
      <t xml:space="preserve">24-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</si>
  <si>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13- </t>
    </r>
    <r>
      <rPr>
        <rFont val="Nunito"/>
        <b/>
        <color theme="1"/>
        <sz val="10.0"/>
      </rPr>
      <t>1</t>
    </r>
  </si>
  <si>
    <t>P31</t>
  </si>
  <si>
    <r>
      <rPr>
        <rFont val="Nunito"/>
        <b/>
        <color theme="1"/>
        <sz val="6.0"/>
      </rPr>
      <t xml:space="preserve">8-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</si>
  <si>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30- </t>
    </r>
    <r>
      <rPr>
        <rFont val="Nunito"/>
        <b/>
        <color theme="1"/>
        <sz val="10.0"/>
      </rPr>
      <t>1</t>
    </r>
  </si>
  <si>
    <t>D44</t>
  </si>
  <si>
    <r>
      <rPr>
        <rFont val="Nunito"/>
        <b/>
        <color theme="1"/>
        <sz val="6.0"/>
      </rPr>
      <t xml:space="preserve">23-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</si>
  <si>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14- </t>
    </r>
    <r>
      <rPr>
        <rFont val="Nunito"/>
        <b/>
        <color theme="1"/>
        <sz val="10.0"/>
      </rPr>
      <t>1</t>
    </r>
  </si>
  <si>
    <t>P1</t>
  </si>
  <si>
    <r>
      <rPr>
        <rFont val="Nunito"/>
        <b/>
        <color theme="1"/>
        <sz val="6.0"/>
      </rPr>
      <t xml:space="preserve">7-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</si>
  <si>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31- </t>
    </r>
    <r>
      <rPr>
        <rFont val="Nunito"/>
        <b/>
        <color theme="1"/>
        <sz val="10.0"/>
      </rPr>
      <t>1</t>
    </r>
  </si>
  <si>
    <t>D47</t>
  </si>
  <si>
    <r>
      <rPr>
        <rFont val="Nunito"/>
        <b/>
        <color theme="1"/>
        <sz val="6.0"/>
      </rPr>
      <t xml:space="preserve">22-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</si>
  <si>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15- </t>
    </r>
    <r>
      <rPr>
        <rFont val="Nunito"/>
        <b/>
        <color theme="1"/>
        <sz val="10.0"/>
      </rPr>
      <t>1</t>
    </r>
  </si>
  <si>
    <t>P3</t>
  </si>
  <si>
    <r>
      <rPr>
        <rFont val="Nunito"/>
        <b/>
        <color theme="1"/>
        <sz val="6.0"/>
      </rPr>
      <t xml:space="preserve">6-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</si>
  <si>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32- </t>
    </r>
    <r>
      <rPr>
        <rFont val="Nunito"/>
        <b/>
        <color theme="1"/>
        <sz val="10.0"/>
      </rPr>
      <t>1</t>
    </r>
  </si>
  <si>
    <t>D46</t>
  </si>
  <si>
    <r>
      <rPr>
        <rFont val="Nunito"/>
        <b/>
        <color theme="1"/>
        <sz val="6.0"/>
      </rPr>
      <t xml:space="preserve">21- </t>
    </r>
    <r>
      <rPr>
        <rFont val="Nunito"/>
        <b/>
        <color theme="1"/>
        <sz val="10.0"/>
      </rPr>
      <t>2</t>
    </r>
  </si>
  <si>
    <r>
      <rPr>
        <rFont val="Nunito"/>
        <b/>
        <color theme="1"/>
        <sz val="6.0"/>
      </rPr>
      <t xml:space="preserve">16- </t>
    </r>
    <r>
      <rPr>
        <rFont val="Nunito"/>
        <b/>
        <color theme="1"/>
        <sz val="10.0"/>
      </rPr>
      <t>1</t>
    </r>
  </si>
  <si>
    <t>P5</t>
  </si>
  <si>
    <r>
      <rPr>
        <rFont val="Nunito"/>
        <b/>
        <color theme="1"/>
        <sz val="6.0"/>
      </rPr>
      <t xml:space="preserve">5- </t>
    </r>
    <r>
      <rPr>
        <rFont val="Nunito"/>
        <b/>
        <color theme="1"/>
        <sz val="10.0"/>
      </rPr>
      <t>2</t>
    </r>
  </si>
  <si>
    <r>
      <rPr>
        <rFont val="&quot;Fira Sans Condensed&quot;"/>
        <b/>
        <color theme="1"/>
        <sz val="14.0"/>
      </rPr>
      <t xml:space="preserve">TABLEAU </t>
    </r>
    <r>
      <rPr>
        <rFont val="&quot;Fira Sans Condensed&quot;"/>
        <b/>
        <color theme="1"/>
        <sz val="14.0"/>
      </rPr>
      <t>- COUPE DE FRANCE</t>
    </r>
  </si>
  <si>
    <r>
      <rPr>
        <rFont val="Nunito"/>
        <b/>
        <color theme="1"/>
        <sz val="6.0"/>
      </rPr>
      <t xml:space="preserve">1-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</si>
  <si>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4-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</si>
  <si>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2- </t>
    </r>
    <r>
      <rPr>
        <rFont val="Nunito"/>
        <b/>
        <color theme="1"/>
        <sz val="10.0"/>
      </rPr>
      <t>3</t>
    </r>
  </si>
  <si>
    <r>
      <rPr>
        <rFont val="Nunito"/>
        <b/>
        <color theme="1"/>
        <sz val="6.0"/>
      </rPr>
      <t xml:space="preserve">3- </t>
    </r>
    <r>
      <rPr>
        <rFont val="Nunito"/>
        <b/>
        <color theme="1"/>
        <sz val="10.0"/>
      </rPr>
      <t>3</t>
    </r>
  </si>
  <si>
    <r>
      <rPr>
        <rFont val="Nunito, Arial"/>
        <b/>
        <color theme="1"/>
        <sz val="18.0"/>
      </rPr>
      <t xml:space="preserve">CHAMPIONNAT DE FRANCE </t>
    </r>
    <r>
      <rPr>
        <rFont val="Nunito, Arial"/>
        <b/>
        <color theme="1"/>
        <sz val="18.0"/>
      </rPr>
      <t>- OPEN JEUNES</t>
    </r>
  </si>
  <si>
    <t>U18</t>
  </si>
  <si>
    <t>LBR / CS</t>
  </si>
  <si>
    <t>BEREDA Arthur (81)</t>
  </si>
  <si>
    <t>OCC - 81</t>
  </si>
  <si>
    <t>LAPALU Romane (69)</t>
  </si>
  <si>
    <t>ARA 69</t>
  </si>
  <si>
    <t>CHANONY Camille (34)</t>
  </si>
  <si>
    <t>OCC - 34</t>
  </si>
  <si>
    <t>LE ROY Samuel (38)</t>
  </si>
  <si>
    <t>ARA 38</t>
  </si>
  <si>
    <t>CHAUX Maxime (69)</t>
  </si>
  <si>
    <t>ARA - 69</t>
  </si>
  <si>
    <t>LEBRIS Hugo (01)</t>
  </si>
  <si>
    <t>ARA 01</t>
  </si>
  <si>
    <t>COMBIER Tom (01)</t>
  </si>
  <si>
    <t>ARA - 01</t>
  </si>
  <si>
    <t>MICHEL Lucas (07)</t>
  </si>
  <si>
    <t>ARA 07</t>
  </si>
  <si>
    <t>COUSIN Lucas (04/05)</t>
  </si>
  <si>
    <t>PCA - 04/05</t>
  </si>
  <si>
    <t>NICOLAS Valentin (07)</t>
  </si>
  <si>
    <t>ECUVILLON-KLEIN Frédérik (26)</t>
  </si>
  <si>
    <t>ARA - 26</t>
  </si>
  <si>
    <t>OUDIN Louis (38)</t>
  </si>
  <si>
    <t>FILLION-ROBIN Maëva (74)</t>
  </si>
  <si>
    <t>ARA - 74</t>
  </si>
  <si>
    <t>RENAUX Timéo (77)</t>
  </si>
  <si>
    <t>IDF 77</t>
  </si>
  <si>
    <t>GARAT-ROBERT Mathias (42)</t>
  </si>
  <si>
    <t>ARA - 42</t>
  </si>
  <si>
    <t>ROCHON Sylvain (69)</t>
  </si>
  <si>
    <t>JACQUET Esteban (07)</t>
  </si>
  <si>
    <t>ARA - 07</t>
  </si>
  <si>
    <t>SCHWEITZER Lucas (38)</t>
  </si>
  <si>
    <t>JEAN Victorien (26)</t>
  </si>
  <si>
    <t>TAILLARDAT Thibault (69)</t>
  </si>
  <si>
    <t>PARTIE 1 : 08H00 - 09H30 (SAM) LE PAILLET</t>
  </si>
  <si>
    <t>PARTIE 2 : 10H15 - 11H45 LE PAILLET</t>
  </si>
  <si>
    <t>PARTIE 3 : 14H15 - 15H45 DARDILLY</t>
  </si>
  <si>
    <t>P3A</t>
  </si>
  <si>
    <t>B</t>
  </si>
  <si>
    <t>TABLEAU A OPEN JEUNES</t>
  </si>
  <si>
    <t>09H15 - 10H45</t>
  </si>
  <si>
    <t>TABLEAU B OPEN JEUNES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</si>
</sst>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9">
    <font>
      <sz val="10.0"/>
      <color rgb="FF000000"/>
      <name val="Arial"/>
      <scheme val="minor"/>
    </font>
    <font>
      <color theme="1"/>
      <name val="Nunito"/>
    </font>
    <font>
      <b/>
      <sz val="18.0"/>
      <color theme="1"/>
      <name val="Nunito"/>
    </font>
    <font>
      <b/>
      <color theme="1"/>
      <name val="Nunito"/>
    </font>
    <font>
      <b/>
      <sz val="14.0"/>
      <color theme="1"/>
      <name val="&quot;Fira Sans Condensed&quot;"/>
    </font>
    <font>
      <b/>
      <sz val="9.0"/>
      <color rgb="FFFFFFFF"/>
      <name val="&quot;Fira Sans Condensed&quot;"/>
    </font>
    <font/>
    <font>
      <color theme="1"/>
      <name val="Arial"/>
    </font>
    <font>
      <sz val="10.0"/>
      <color theme="1"/>
      <name val="Nunito"/>
    </font>
    <font>
      <b/>
      <sz val="10.0"/>
      <color rgb="FF000000"/>
      <name val="Nunito"/>
    </font>
    <font>
      <sz val="10.0"/>
      <color rgb="FF000000"/>
      <name val="Nunito"/>
    </font>
    <font>
      <b/>
      <sz val="10.0"/>
      <color theme="1"/>
      <name val="Nunito"/>
    </font>
    <font>
      <b/>
      <color rgb="FF26A69A"/>
      <name val="Nunito"/>
    </font>
    <font>
      <b/>
      <color rgb="FF666666"/>
      <name val="Nunito"/>
    </font>
    <font>
      <b/>
      <color rgb="FF783F04"/>
      <name val="Nunito"/>
    </font>
    <font>
      <b/>
      <color rgb="FFF7CB4D"/>
      <name val="Nunito"/>
    </font>
    <font>
      <sz val="8.0"/>
      <color theme="1"/>
      <name val="Nunito"/>
    </font>
    <font>
      <sz val="8.0"/>
      <color rgb="FF26A69A"/>
      <name val="Nunito"/>
    </font>
    <font>
      <sz val="5.0"/>
      <color theme="1"/>
      <name val="Nunito"/>
    </font>
    <font>
      <sz val="8.0"/>
      <color rgb="FF666666"/>
      <name val="Nunito"/>
    </font>
    <font>
      <sz val="8.0"/>
      <color rgb="FF783F04"/>
      <name val="Nunito"/>
    </font>
    <font>
      <sz val="8.0"/>
      <color theme="6"/>
      <name val="Nunito"/>
    </font>
    <font>
      <sz val="8.0"/>
      <color rgb="FFFFFFFF"/>
      <name val="Nunito"/>
    </font>
    <font>
      <b/>
      <sz val="9.0"/>
      <color theme="1"/>
      <name val="Nunito"/>
    </font>
    <font>
      <i/>
      <sz val="7.0"/>
      <color theme="1"/>
      <name val="Nunito"/>
    </font>
    <font>
      <b/>
      <sz val="8.0"/>
      <color rgb="FFFFFFFF"/>
      <name val="Nunito"/>
    </font>
    <font>
      <b/>
      <i/>
      <sz val="8.0"/>
      <color rgb="FFFFFFFF"/>
      <name val="Nunito"/>
    </font>
    <font>
      <sz val="9.0"/>
      <color theme="1"/>
      <name val="Nunito"/>
    </font>
    <font>
      <sz val="8.0"/>
      <color rgb="FFFBBC04"/>
      <name val="Nunito"/>
    </font>
    <font>
      <b/>
      <color rgb="FFFFFFFF"/>
      <name val="Nunito"/>
    </font>
    <font>
      <i/>
      <sz val="8.0"/>
      <color theme="1"/>
      <name val="Nunito"/>
    </font>
    <font>
      <color theme="1"/>
      <name val="Arial"/>
      <scheme val="minor"/>
    </font>
    <font>
      <sz val="6.0"/>
      <color theme="1"/>
      <name val="Nunito"/>
    </font>
    <font>
      <b/>
      <sz val="14.0"/>
      <color theme="1"/>
      <name val="Fira Sans Condensed"/>
    </font>
    <font>
      <sz val="9.0"/>
      <color rgb="FFFFFFFF"/>
      <name val="Nunito"/>
    </font>
    <font>
      <b/>
      <color theme="1"/>
      <name val="Arial"/>
    </font>
    <font>
      <b/>
      <sz val="8.0"/>
      <color theme="1"/>
      <name val="Nunito"/>
    </font>
    <font>
      <b/>
      <sz val="8.0"/>
      <color rgb="FF26A69A"/>
      <name val="Nunito"/>
    </font>
    <font>
      <b/>
      <sz val="5.0"/>
      <color theme="1"/>
      <name val="Nunito"/>
    </font>
    <font>
      <b/>
      <sz val="8.0"/>
      <color rgb="FF666666"/>
      <name val="Nunito"/>
    </font>
    <font>
      <b/>
      <sz val="8.0"/>
      <color rgb="FF783F04"/>
      <name val="Nunito"/>
    </font>
    <font>
      <b/>
      <sz val="8.0"/>
      <color theme="6"/>
      <name val="Nunito"/>
    </font>
    <font>
      <b/>
      <i/>
      <sz val="7.0"/>
      <color theme="1"/>
      <name val="Nunito"/>
    </font>
    <font>
      <b/>
      <i/>
      <sz val="8.0"/>
      <color theme="1"/>
      <name val="Nunito"/>
    </font>
    <font>
      <b/>
      <color theme="1"/>
      <name val="Arial"/>
      <scheme val="minor"/>
    </font>
    <font>
      <b/>
      <sz val="6.0"/>
      <color theme="1"/>
      <name val="Nunito"/>
    </font>
    <font>
      <b/>
      <sz val="12.0"/>
      <color theme="1"/>
      <name val="Fira Sans Condensed"/>
    </font>
    <font>
      <b/>
      <sz val="12.0"/>
      <color theme="1"/>
      <name val="Nunito"/>
    </font>
    <font>
      <b/>
      <sz val="14.0"/>
      <color rgb="FF000000"/>
      <name val="Fira Sans Condensed"/>
    </font>
  </fonts>
  <fills count="20">
    <fill>
      <patternFill patternType="none"/>
    </fill>
    <fill>
      <patternFill patternType="lightGray"/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DDF2F0"/>
        <bgColor rgb="FFDDF2F0"/>
      </patternFill>
    </fill>
    <fill>
      <patternFill patternType="solid">
        <fgColor rgb="FFEBEFF1"/>
        <bgColor rgb="FFEBEFF1"/>
      </patternFill>
    </fill>
    <fill>
      <patternFill patternType="solid">
        <fgColor rgb="FFF8F2EB"/>
        <bgColor rgb="FFF8F2EB"/>
      </patternFill>
    </fill>
    <fill>
      <patternFill patternType="solid">
        <fgColor rgb="FFFEF8E3"/>
        <bgColor rgb="FFFEF8E3"/>
      </patternFill>
    </fill>
    <fill>
      <patternFill patternType="solid">
        <fgColor rgb="FF26A69A"/>
        <bgColor rgb="FF26A69A"/>
      </patternFill>
    </fill>
    <fill>
      <patternFill patternType="solid">
        <fgColor rgb="FF666666"/>
        <bgColor rgb="FF666666"/>
      </patternFill>
    </fill>
    <fill>
      <patternFill patternType="solid">
        <fgColor rgb="FF783F04"/>
        <bgColor rgb="FF783F04"/>
      </patternFill>
    </fill>
    <fill>
      <patternFill patternType="solid">
        <fgColor rgb="FFF7CB4D"/>
        <bgColor rgb="FFF7CB4D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674EA7"/>
        <bgColor rgb="FF674EA7"/>
      </patternFill>
    </fill>
    <fill>
      <patternFill patternType="solid">
        <fgColor rgb="FFEAE6F4"/>
        <bgColor rgb="FFEAE6F4"/>
      </patternFill>
    </fill>
    <fill>
      <patternFill patternType="solid">
        <fgColor theme="0"/>
        <bgColor theme="0"/>
      </patternFill>
    </fill>
    <fill>
      <patternFill patternType="solid">
        <fgColor rgb="FFB45F06"/>
        <bgColor rgb="FFB45F06"/>
      </patternFill>
    </fill>
    <fill>
      <patternFill patternType="solid">
        <fgColor rgb="FFFFEFDD"/>
        <bgColor rgb="FFFFEFDD"/>
      </patternFill>
    </fill>
  </fills>
  <borders count="203">
    <border/>
    <border>
      <left style="thick">
        <color rgb="FFFFFFFF"/>
      </left>
      <top style="thick">
        <color rgb="FFFFFFFF"/>
      </top>
    </border>
    <border>
      <top style="thick">
        <color rgb="FFFFFFFF"/>
      </top>
    </border>
    <border>
      <right style="thick">
        <color rgb="FFFFFFFF"/>
      </right>
      <top style="thick">
        <color rgb="FFFFFFFF"/>
      </top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top style="thick">
        <color rgb="FF4285F4"/>
      </top>
    </border>
    <border>
      <top style="thick">
        <color rgb="FFEA4335"/>
      </top>
    </border>
    <border>
      <left style="medium">
        <color rgb="FF46BDC6"/>
      </left>
      <top style="medium">
        <color rgb="FF4DD0E1"/>
      </top>
      <bottom style="medium">
        <color rgb="FF4DD0E1"/>
      </bottom>
    </border>
    <border>
      <right style="medium">
        <color rgb="FF4DD0E1"/>
      </right>
      <top style="medium">
        <color rgb="FF4DD0E1"/>
      </top>
      <bottom style="medium">
        <color rgb="FF4DD0E1"/>
      </bottom>
    </border>
    <border>
      <top style="medium">
        <color rgb="FF4DD0E1"/>
      </top>
      <bottom style="medium">
        <color rgb="FF4DD0E1"/>
      </bottom>
    </border>
    <border>
      <right style="medium">
        <color rgb="FF4DD0E1"/>
      </right>
    </border>
    <border>
      <left style="medium">
        <color rgb="FF4DD0E1"/>
      </left>
      <top style="medium">
        <color rgb="FF4DD0E1"/>
      </top>
      <bottom style="medium">
        <color rgb="FF4DD0E1"/>
      </bottom>
    </border>
    <border>
      <left style="medium">
        <color rgb="FF46BDC6"/>
      </left>
    </border>
    <border>
      <left style="medium">
        <color rgb="FF4DD0E1"/>
      </left>
    </border>
    <border>
      <top style="medium">
        <color rgb="FF4DD0E1"/>
      </top>
    </border>
    <border>
      <bottom style="thick">
        <color rgb="FF26A69A"/>
      </bottom>
    </border>
    <border>
      <bottom style="thick">
        <color rgb="FF666666"/>
      </bottom>
    </border>
    <border>
      <bottom style="thick">
        <color rgb="FF783F04"/>
      </bottom>
    </border>
    <border>
      <bottom style="thick">
        <color rgb="FFF7CB4D"/>
      </bottom>
    </border>
    <border>
      <left style="thin">
        <color rgb="FF26A69A"/>
      </left>
      <top style="thin">
        <color rgb="FF26A69A"/>
      </top>
    </border>
    <border>
      <left style="hair">
        <color rgb="FF666666"/>
      </left>
      <top style="thin">
        <color rgb="FF26A69A"/>
      </top>
    </border>
    <border>
      <top style="thin">
        <color rgb="FF26A69A"/>
      </top>
    </border>
    <border>
      <right style="hair">
        <color rgb="FF666666"/>
      </right>
      <top style="thin">
        <color rgb="FF26A69A"/>
      </top>
    </border>
    <border>
      <right style="thin">
        <color rgb="FF26A69A"/>
      </right>
      <top style="thin">
        <color rgb="FF26A69A"/>
      </top>
    </border>
    <border>
      <left style="thin">
        <color rgb="FF666666"/>
      </left>
      <top style="thin">
        <color rgb="FF666666"/>
      </top>
    </border>
    <border>
      <left style="hair">
        <color rgb="FF666666"/>
      </left>
      <top style="thin">
        <color rgb="FF666666"/>
      </top>
    </border>
    <border>
      <top style="thin">
        <color rgb="FF666666"/>
      </top>
    </border>
    <border>
      <right style="hair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783F04"/>
      </left>
      <top style="thin">
        <color rgb="FF783F04"/>
      </top>
    </border>
    <border>
      <left style="hair">
        <color rgb="FF666666"/>
      </left>
      <top style="thin">
        <color rgb="FF783F04"/>
      </top>
    </border>
    <border>
      <top style="thin">
        <color rgb="FF783F04"/>
      </top>
    </border>
    <border>
      <right style="hair">
        <color rgb="FF666666"/>
      </right>
      <top style="thin">
        <color rgb="FF783F04"/>
      </top>
    </border>
    <border>
      <right style="thin">
        <color rgb="FF783F04"/>
      </right>
      <top style="thin">
        <color rgb="FF783F04"/>
      </top>
    </border>
    <border>
      <left style="thin">
        <color rgb="FFF7CB4D"/>
      </left>
      <top style="thin">
        <color rgb="FFF7CB4D"/>
      </top>
    </border>
    <border>
      <left style="hair">
        <color rgb="FF666666"/>
      </left>
      <top style="thin">
        <color rgb="FFF7CB4D"/>
      </top>
    </border>
    <border>
      <top style="thin">
        <color rgb="FFF7CB4D"/>
      </top>
    </border>
    <border>
      <right style="hair">
        <color rgb="FF666666"/>
      </right>
      <top style="thin">
        <color rgb="FFF7CB4D"/>
      </top>
    </border>
    <border>
      <right style="thin">
        <color rgb="FFF7CB4D"/>
      </right>
      <top style="thin">
        <color rgb="FFF7CB4D"/>
      </top>
    </border>
    <border>
      <left style="thin">
        <color rgb="FF26A69A"/>
      </left>
      <bottom style="hair">
        <color rgb="FF666666"/>
      </bottom>
    </border>
    <border>
      <left style="hair">
        <color rgb="FF666666"/>
      </left>
      <bottom style="hair">
        <color rgb="FF666666"/>
      </bottom>
    </border>
    <border>
      <bottom style="hair">
        <color rgb="FF666666"/>
      </bottom>
    </border>
    <border>
      <right style="hair">
        <color rgb="FF666666"/>
      </right>
      <bottom style="hair">
        <color rgb="FF666666"/>
      </bottom>
    </border>
    <border>
      <right style="thin">
        <color rgb="FF26A69A"/>
      </right>
      <bottom style="hair">
        <color rgb="FF666666"/>
      </bottom>
    </border>
    <border>
      <left style="thin">
        <color rgb="FF666666"/>
      </left>
      <bottom style="hair">
        <color rgb="FF666666"/>
      </bottom>
    </border>
    <border>
      <right style="thin">
        <color rgb="FF666666"/>
      </right>
      <bottom style="hair">
        <color rgb="FF666666"/>
      </bottom>
    </border>
    <border>
      <left style="thin">
        <color rgb="FF783F04"/>
      </left>
      <bottom style="hair">
        <color rgb="FF666666"/>
      </bottom>
    </border>
    <border>
      <right style="thin">
        <color rgb="FF783F04"/>
      </right>
      <bottom style="hair">
        <color rgb="FF666666"/>
      </bottom>
    </border>
    <border>
      <left style="thin">
        <color rgb="FFF7CB4D"/>
      </left>
      <bottom style="hair">
        <color rgb="FF666666"/>
      </bottom>
    </border>
    <border>
      <right style="thin">
        <color rgb="FFF7CB4D"/>
      </right>
      <bottom style="hair">
        <color rgb="FF666666"/>
      </bottom>
    </border>
    <border>
      <left style="thin">
        <color rgb="FF26A69A"/>
      </left>
    </border>
    <border>
      <left style="hair">
        <color rgb="FF666666"/>
      </left>
    </border>
    <border>
      <right style="hair">
        <color rgb="FF666666"/>
      </right>
    </border>
    <border>
      <right style="thin">
        <color rgb="FF26A69A"/>
      </right>
    </border>
    <border>
      <left style="thin">
        <color rgb="FF666666"/>
      </left>
    </border>
    <border>
      <right style="thin">
        <color rgb="FF666666"/>
      </right>
    </border>
    <border>
      <left style="thin">
        <color rgb="FF783F04"/>
      </left>
    </border>
    <border>
      <right style="thin">
        <color rgb="FF783F04"/>
      </right>
    </border>
    <border>
      <left style="thin">
        <color rgb="FFF7CB4D"/>
      </left>
    </border>
    <border>
      <right style="thin">
        <color rgb="FFF7CB4D"/>
      </right>
    </border>
    <border>
      <left style="thin">
        <color rgb="FF26A69A"/>
      </left>
      <bottom style="thin">
        <color rgb="FF26A69A"/>
      </bottom>
    </border>
    <border>
      <left style="thin">
        <color rgb="FF666666"/>
      </left>
      <bottom style="thin">
        <color rgb="FF666666"/>
      </bottom>
    </border>
    <border>
      <left style="hair">
        <color rgb="FF666666"/>
      </left>
      <bottom style="thin">
        <color rgb="FF666666"/>
      </bottom>
    </border>
    <border>
      <bottom style="thin">
        <color rgb="FF666666"/>
      </bottom>
    </border>
    <border>
      <right style="hair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783F04"/>
      </left>
      <bottom style="thin">
        <color rgb="FF783F04"/>
      </bottom>
    </border>
    <border>
      <left style="hair">
        <color rgb="FF666666"/>
      </left>
      <bottom style="thin">
        <color rgb="FF783F04"/>
      </bottom>
    </border>
    <border>
      <bottom style="thin">
        <color rgb="FF783F04"/>
      </bottom>
    </border>
    <border>
      <right style="hair">
        <color rgb="FF666666"/>
      </right>
      <bottom style="thin">
        <color rgb="FF783F04"/>
      </bottom>
    </border>
    <border>
      <right style="thin">
        <color rgb="FF783F04"/>
      </right>
      <bottom style="thin">
        <color rgb="FF783F04"/>
      </bottom>
    </border>
    <border>
      <left style="thin">
        <color rgb="FFF7CB4D"/>
      </left>
      <bottom style="thin">
        <color rgb="FFF7CB4D"/>
      </bottom>
    </border>
    <border>
      <left style="thin">
        <color rgb="FF26A69A"/>
      </left>
      <top style="thin">
        <color rgb="FF26A69A"/>
      </top>
      <bottom style="thin">
        <color rgb="FF26A69A"/>
      </bottom>
    </border>
    <border>
      <left style="hair">
        <color rgb="FFFFFFFF"/>
      </left>
      <top style="thin">
        <color rgb="FF26A69A"/>
      </top>
      <bottom style="thin">
        <color rgb="FF26A69A"/>
      </bottom>
    </border>
    <border>
      <top style="thin">
        <color rgb="FF26A69A"/>
      </top>
      <bottom style="thin">
        <color rgb="FF26A69A"/>
      </bottom>
    </border>
    <border>
      <right style="hair">
        <color rgb="FFFFFFFF"/>
      </right>
      <top style="thin">
        <color rgb="FF26A69A"/>
      </top>
      <bottom style="thin">
        <color rgb="FF26A69A"/>
      </bottom>
    </border>
    <border>
      <right style="thin">
        <color rgb="FF26A69A"/>
      </right>
      <top style="thin">
        <color rgb="FF26A69A"/>
      </top>
      <bottom style="thin">
        <color rgb="FF26A69A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left style="hair">
        <color rgb="FFFFFFFF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hair">
        <color rgb="FFFFFFFF"/>
      </righ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783F04"/>
      </left>
      <top style="thin">
        <color rgb="FF783F04"/>
      </top>
      <bottom style="thin">
        <color rgb="FF783F04"/>
      </bottom>
    </border>
    <border>
      <left style="hair">
        <color rgb="FFFFFFFF"/>
      </left>
      <top style="thin">
        <color rgb="FF783F04"/>
      </top>
      <bottom style="thin">
        <color rgb="FF783F04"/>
      </bottom>
    </border>
    <border>
      <top style="thin">
        <color rgb="FF783F04"/>
      </top>
      <bottom style="thin">
        <color rgb="FF783F04"/>
      </bottom>
    </border>
    <border>
      <right style="hair">
        <color rgb="FFFFFFFF"/>
      </right>
      <top style="thin">
        <color rgb="FF783F04"/>
      </top>
      <bottom style="thin">
        <color rgb="FF783F04"/>
      </bottom>
    </border>
    <border>
      <right style="thin">
        <color rgb="FF783F04"/>
      </right>
      <top style="thin">
        <color rgb="FF783F04"/>
      </top>
      <bottom style="thin">
        <color rgb="FF783F04"/>
      </bottom>
    </border>
    <border>
      <left style="thin">
        <color rgb="FFFBBC04"/>
      </left>
      <top style="thin">
        <color rgb="FFFBBC04"/>
      </top>
      <bottom style="thin">
        <color rgb="FFFBBC04"/>
      </bottom>
    </border>
    <border>
      <left style="hair">
        <color rgb="FFFFFFFF"/>
      </left>
      <top style="thin">
        <color rgb="FFFBBC04"/>
      </top>
      <bottom style="thin">
        <color rgb="FFFBBC04"/>
      </bottom>
    </border>
    <border>
      <top style="thin">
        <color rgb="FFFBBC04"/>
      </top>
      <bottom style="thin">
        <color rgb="FFFBBC04"/>
      </bottom>
    </border>
    <border>
      <right style="hair">
        <color rgb="FFFFFFFF"/>
      </right>
      <top style="thin">
        <color rgb="FFFBBC04"/>
      </top>
      <bottom style="thin">
        <color rgb="FFFBBC04"/>
      </bottom>
    </border>
    <border>
      <right style="thin">
        <color rgb="FFFBBC04"/>
      </right>
      <top style="thin">
        <color rgb="FFFBBC04"/>
      </top>
      <bottom style="thin">
        <color rgb="FFFBBC04"/>
      </bottom>
    </border>
    <border>
      <left style="hair">
        <color rgb="FF666666"/>
      </left>
      <bottom style="thin">
        <color rgb="FF26A69A"/>
      </bottom>
    </border>
    <border>
      <bottom style="thin">
        <color rgb="FF26A69A"/>
      </bottom>
    </border>
    <border>
      <right style="hair">
        <color rgb="FF666666"/>
      </right>
      <bottom style="thin">
        <color rgb="FF26A69A"/>
      </bottom>
    </border>
    <border>
      <right style="thin">
        <color rgb="FF26A69A"/>
      </right>
      <bottom style="thin">
        <color rgb="FF26A69A"/>
      </bottom>
    </border>
    <border>
      <left style="hair">
        <color rgb="FF666666"/>
      </left>
      <bottom style="thin">
        <color rgb="FFF7CB4D"/>
      </bottom>
    </border>
    <border>
      <bottom style="thin">
        <color rgb="FFF7CB4D"/>
      </bottom>
    </border>
    <border>
      <right style="hair">
        <color rgb="FF666666"/>
      </right>
      <bottom style="thin">
        <color rgb="FFF7CB4D"/>
      </bottom>
    </border>
    <border>
      <right style="thin">
        <color rgb="FFF7CB4D"/>
      </right>
      <bottom style="thin">
        <color rgb="FFF7CB4D"/>
      </bottom>
    </border>
    <border>
      <left style="thin">
        <color rgb="FFFBBC04"/>
      </left>
      <bottom style="thin">
        <color rgb="FFFBBC04"/>
      </bottom>
    </border>
    <border>
      <left style="hair">
        <color rgb="FFFFFFFF"/>
      </left>
      <bottom style="thin">
        <color rgb="FFFBBC04"/>
      </bottom>
    </border>
    <border>
      <bottom style="thin">
        <color rgb="FFFBBC04"/>
      </bottom>
    </border>
    <border>
      <right style="hair">
        <color rgb="FFFFFFFF"/>
      </right>
      <bottom style="thin">
        <color rgb="FFFBBC04"/>
      </bottom>
    </border>
    <border>
      <right style="thin">
        <color rgb="FFFBBC04"/>
      </right>
      <bottom style="thin">
        <color rgb="FFFBBC04"/>
      </bottom>
    </border>
    <border>
      <right style="medium">
        <color rgb="FF666666"/>
      </right>
      <top style="medium">
        <color rgb="FF666666"/>
      </top>
    </border>
    <border>
      <right style="medium">
        <color rgb="FF666666"/>
      </right>
    </border>
    <border>
      <left style="thin">
        <color rgb="FF666666"/>
      </left>
      <right style="hair">
        <color rgb="FF666666"/>
      </right>
    </border>
    <border>
      <bottom style="medium">
        <color rgb="FF666666"/>
      </bottom>
    </border>
    <border>
      <left style="thin">
        <color rgb="FF666666"/>
      </left>
      <right style="medium">
        <color rgb="FFF7CB4D"/>
      </right>
      <top style="medium">
        <color rgb="FFF7CB4D"/>
      </top>
    </border>
    <border>
      <left style="thin">
        <color rgb="FF666666"/>
      </left>
      <right style="hair">
        <color rgb="FF666666"/>
      </right>
      <bottom style="thin">
        <color rgb="FF666666"/>
      </bottom>
    </border>
    <border>
      <left style="thin">
        <color rgb="FF666666"/>
      </left>
      <right style="medium">
        <color rgb="FFF7CB4D"/>
      </right>
    </border>
    <border>
      <right style="medium">
        <color rgb="FF666666"/>
      </right>
      <bottom style="medium">
        <color rgb="FF666666"/>
      </bottom>
    </border>
    <border>
      <right style="medium">
        <color rgb="FFF7CB4D"/>
      </right>
    </border>
    <border>
      <right style="thin">
        <color rgb="FFF7CB4D"/>
      </right>
      <bottom style="medium">
        <color rgb="FFF7CB4D"/>
      </bottom>
    </border>
    <border>
      <left style="thin">
        <color rgb="FF666666"/>
      </left>
      <right style="medium">
        <color rgb="FFF7CB4D"/>
      </right>
      <bottom style="medium">
        <color rgb="FFF7CB4D"/>
      </bottom>
    </border>
    <border>
      <left style="thin">
        <color rgb="FF8989EB"/>
      </left>
      <top style="thin">
        <color rgb="FF8989EB"/>
      </top>
      <bottom style="thin">
        <color rgb="FF8989EB"/>
      </bottom>
    </border>
    <border>
      <top style="thin">
        <color rgb="FF8989EB"/>
      </top>
      <bottom style="thin">
        <color rgb="FF8989EB"/>
      </bottom>
    </border>
    <border>
      <right style="thin">
        <color rgb="FF8989EB"/>
      </right>
      <top style="thin">
        <color rgb="FF8989EB"/>
      </top>
      <bottom style="thin">
        <color rgb="FF8989EB"/>
      </bottom>
    </border>
    <border>
      <left style="thin">
        <color rgb="FF8989EB"/>
      </left>
      <right style="hair">
        <color rgb="FF666666"/>
      </right>
    </border>
    <border>
      <right style="thin">
        <color rgb="FF8989EB"/>
      </right>
    </border>
    <border>
      <bottom style="medium">
        <color rgb="FF26A69A"/>
      </bottom>
    </border>
    <border>
      <right style="medium">
        <color rgb="FF26A69A"/>
      </right>
      <top style="medium">
        <color rgb="FF26A69A"/>
      </top>
    </border>
    <border>
      <left style="thin">
        <color rgb="FF8989EB"/>
      </left>
      <right style="hair">
        <color rgb="FF666666"/>
      </right>
      <bottom style="thin">
        <color rgb="FF8989EB"/>
      </bottom>
    </border>
    <border>
      <bottom style="thin">
        <color rgb="FF8989EB"/>
      </bottom>
    </border>
    <border>
      <right style="hair">
        <color rgb="FF666666"/>
      </right>
      <bottom style="thin">
        <color rgb="FF8989EB"/>
      </bottom>
    </border>
    <border>
      <right style="thin">
        <color rgb="FF8989EB"/>
      </right>
      <bottom style="thin">
        <color rgb="FF8989EB"/>
      </bottom>
    </border>
    <border>
      <right style="medium">
        <color rgb="FF26A69A"/>
      </right>
    </border>
    <border>
      <left style="thin">
        <color rgb="FF26A69A"/>
      </left>
      <right style="hair">
        <color rgb="FF666666"/>
      </right>
    </border>
    <border>
      <bottom style="medium">
        <color rgb="FF783F04"/>
      </bottom>
    </border>
    <border>
      <right style="medium">
        <color rgb="FF783F04"/>
      </right>
      <top style="medium">
        <color rgb="FF783F04"/>
      </top>
    </border>
    <border>
      <left style="thin">
        <color rgb="FF26A69A"/>
      </left>
      <right style="hair">
        <color rgb="FF666666"/>
      </right>
      <bottom style="thin">
        <color rgb="FF26A69A"/>
      </bottom>
    </border>
    <border>
      <right style="medium">
        <color rgb="FF783F04"/>
      </right>
    </border>
    <border>
      <right style="medium">
        <color rgb="FF26A69A"/>
      </right>
      <bottom style="medium">
        <color rgb="FF26A69A"/>
      </bottom>
    </border>
    <border>
      <left style="thin">
        <color rgb="FF783F04"/>
      </left>
      <right style="hair">
        <color rgb="FF666666"/>
      </right>
    </border>
    <border>
      <right style="thin">
        <color rgb="FF783F04"/>
      </right>
      <bottom style="medium">
        <color rgb="FF783F04"/>
      </bottom>
    </border>
    <border>
      <left style="thin">
        <color rgb="FF783F04"/>
      </left>
      <right style="hair">
        <color rgb="FF666666"/>
      </right>
      <bottom style="thin">
        <color rgb="FF783F04"/>
      </bottom>
    </border>
    <border>
      <right style="thin">
        <color rgb="FF26A69A"/>
      </right>
      <bottom style="medium">
        <color rgb="FF26A69A"/>
      </bottom>
    </border>
    <border>
      <right style="medium">
        <color rgb="FF783F04"/>
      </right>
      <bottom style="medium">
        <color rgb="FF783F04"/>
      </bottom>
    </border>
    <border>
      <right style="thin">
        <color rgb="FF666666"/>
      </right>
      <bottom style="medium">
        <color rgb="FF666666"/>
      </bottom>
    </border>
    <border>
      <bottom style="medium">
        <color rgb="FFF7CB4D"/>
      </bottom>
    </border>
    <border>
      <right style="medium">
        <color rgb="FFF7CB4D"/>
      </right>
      <bottom style="medium">
        <color rgb="FFF7CB4D"/>
      </bottom>
    </border>
    <border>
      <left style="thin">
        <color rgb="FF783F04"/>
      </left>
      <right style="hair">
        <color rgb="FF666666"/>
      </right>
      <top style="thin">
        <color rgb="FF783F04"/>
      </top>
    </border>
    <border>
      <right style="medium">
        <color rgb="FFF7CB4D"/>
      </right>
      <bottom style="thin">
        <color rgb="FF666666"/>
      </bottom>
    </border>
    <border>
      <right style="medium">
        <color rgb="FFFBBC04"/>
      </right>
      <top style="medium">
        <color rgb="FFFBBC04"/>
      </top>
    </border>
    <border>
      <left style="thin">
        <color rgb="FFFBBC04"/>
      </left>
      <top style="thin">
        <color rgb="FFFBBC04"/>
      </top>
      <bottom style="thin">
        <color rgb="FFF7CB4D"/>
      </bottom>
    </border>
    <border>
      <top style="thin">
        <color rgb="FFFBBC04"/>
      </top>
      <bottom style="thin">
        <color rgb="FFF7CB4D"/>
      </bottom>
    </border>
    <border>
      <right style="thin">
        <color rgb="FFFBBC04"/>
      </right>
      <top style="thin">
        <color rgb="FFFBBC04"/>
      </top>
      <bottom style="thin">
        <color rgb="FFF7CB4D"/>
      </bottom>
    </border>
    <border>
      <right style="medium">
        <color rgb="FFFBBC04"/>
      </right>
    </border>
    <border>
      <left style="thin">
        <color rgb="FFFBBC04"/>
      </left>
      <right style="hair">
        <color rgb="FF666666"/>
      </right>
    </border>
    <border>
      <right style="thin">
        <color rgb="FFFBBC04"/>
      </right>
    </border>
    <border>
      <bottom style="medium">
        <color rgb="FFFBBC04"/>
      </bottom>
    </border>
    <border>
      <left style="thin">
        <color rgb="FFFBBC04"/>
      </left>
      <right style="hair">
        <color rgb="FF666666"/>
      </right>
      <bottom style="thin">
        <color rgb="FFFBBC04"/>
      </bottom>
    </border>
    <border>
      <right style="hair">
        <color rgb="FF666666"/>
      </right>
      <bottom style="thin">
        <color rgb="FFFBBC04"/>
      </bottom>
    </border>
    <border>
      <right style="medium">
        <color rgb="FFFBBC04"/>
      </right>
      <bottom style="medium">
        <color rgb="FFFBBC04"/>
      </bottom>
    </border>
    <border>
      <right style="medium">
        <color rgb="FF4DD0E1"/>
      </right>
      <top style="medium">
        <color rgb="FF4DD0E1"/>
      </top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674EA7"/>
      </left>
      <top style="thin">
        <color rgb="FF674EA7"/>
      </top>
      <bottom style="thin">
        <color rgb="FF674EA7"/>
      </bottom>
    </border>
    <border>
      <top style="thin">
        <color rgb="FF674EA7"/>
      </top>
      <bottom style="thin">
        <color rgb="FF674EA7"/>
      </bottom>
    </border>
    <border>
      <right style="thin">
        <color rgb="FF674EA7"/>
      </right>
      <top style="thin">
        <color rgb="FF674EA7"/>
      </top>
      <bottom style="thin">
        <color rgb="FF674EA7"/>
      </bottom>
    </border>
    <border>
      <left style="thin">
        <color rgb="FF674EA7"/>
      </left>
      <right style="hair">
        <color rgb="FF666666"/>
      </right>
    </border>
    <border>
      <right style="thin">
        <color rgb="FF674EA7"/>
      </right>
    </border>
    <border>
      <left style="thin">
        <color rgb="FF674EA7"/>
      </left>
      <right style="hair">
        <color rgb="FF666666"/>
      </right>
      <bottom style="thin">
        <color rgb="FF674EA7"/>
      </bottom>
    </border>
    <border>
      <bottom style="thin">
        <color rgb="FF674EA7"/>
      </bottom>
    </border>
    <border>
      <right style="hair">
        <color rgb="FF666666"/>
      </right>
      <bottom style="thin">
        <color rgb="FF674EA7"/>
      </bottom>
    </border>
    <border>
      <right style="thin">
        <color rgb="FF674EA7"/>
      </right>
      <bottom style="thin">
        <color rgb="FF674EA7"/>
      </bottom>
    </border>
    <border>
      <right style="medium">
        <color rgb="FFF7CB4D"/>
      </right>
      <top style="medium">
        <color rgb="FFF7CB4D"/>
      </top>
    </border>
    <border>
      <left style="thin">
        <color rgb="FFB45F06"/>
      </left>
      <top style="thin">
        <color rgb="FFB45F06"/>
      </top>
      <bottom style="thin">
        <color rgb="FFB45F06"/>
      </bottom>
    </border>
    <border>
      <top style="thin">
        <color rgb="FFB45F06"/>
      </top>
      <bottom style="thin">
        <color rgb="FFB45F06"/>
      </bottom>
    </border>
    <border>
      <right style="thin">
        <color rgb="FFB45F06"/>
      </right>
      <top style="thin">
        <color rgb="FFB45F06"/>
      </top>
      <bottom style="thin">
        <color rgb="FFB45F06"/>
      </bottom>
    </border>
    <border>
      <left style="thin">
        <color rgb="FFB45F06"/>
      </left>
      <right style="hair">
        <color rgb="FF666666"/>
      </right>
      <top style="thin">
        <color rgb="FFB45F06"/>
      </top>
    </border>
    <border>
      <top style="thin">
        <color rgb="FFB45F06"/>
      </top>
    </border>
    <border>
      <right style="hair">
        <color rgb="FF666666"/>
      </right>
      <top style="thin">
        <color rgb="FFB45F06"/>
      </top>
    </border>
    <border>
      <right style="thin">
        <color rgb="FFB45F06"/>
      </right>
      <top style="thin">
        <color rgb="FFB45F06"/>
      </top>
    </border>
    <border>
      <left style="thin">
        <color rgb="FFB45F06"/>
      </left>
      <right style="hair">
        <color rgb="FF666666"/>
      </right>
    </border>
    <border>
      <right style="thin">
        <color rgb="FFB45F06"/>
      </right>
    </border>
    <border>
      <right style="medium">
        <color rgb="FF8989EB"/>
      </right>
      <top style="medium">
        <color rgb="FF8989EB"/>
      </top>
    </border>
    <border>
      <left style="thin">
        <color rgb="FFB45F06"/>
      </left>
      <right style="hair">
        <color rgb="FF666666"/>
      </right>
      <bottom style="thin">
        <color rgb="FFB45F06"/>
      </bottom>
    </border>
    <border>
      <bottom style="thin">
        <color rgb="FFB45F06"/>
      </bottom>
    </border>
    <border>
      <right style="hair">
        <color rgb="FF666666"/>
      </right>
      <bottom style="thin">
        <color rgb="FFB45F06"/>
      </bottom>
    </border>
    <border>
      <right style="thin">
        <color rgb="FFB45F06"/>
      </right>
      <bottom style="thin">
        <color rgb="FFB45F06"/>
      </bottom>
    </border>
    <border>
      <right style="medium">
        <color rgb="FF8989EB"/>
      </right>
    </border>
    <border>
      <bottom style="medium">
        <color rgb="FF8989EB"/>
      </bottom>
    </border>
    <border>
      <right style="medium">
        <color rgb="FF8989EB"/>
      </right>
      <bottom style="medium">
        <color rgb="FF8989EB"/>
      </bottom>
    </border>
    <border>
      <left style="medium">
        <color rgb="FFFBBC04"/>
      </left>
    </border>
    <border>
      <left style="medium">
        <color rgb="FFFBBC04"/>
      </left>
      <bottom style="medium">
        <color rgb="FFFBBC04"/>
      </bottom>
    </border>
    <border>
      <top style="medium">
        <color rgb="FFFBBC04"/>
      </top>
    </border>
    <border>
      <left style="thick">
        <color rgb="FF4DD0E1"/>
      </left>
    </border>
    <border>
      <left style="thin">
        <color rgb="FF666666"/>
      </left>
      <bottom style="thin">
        <color rgb="FF000000"/>
      </bottom>
    </border>
    <border>
      <left style="hair">
        <color rgb="FF666666"/>
      </left>
      <bottom style="thin">
        <color rgb="FF000000"/>
      </bottom>
    </border>
    <border>
      <bottom style="thin">
        <color rgb="FF000000"/>
      </bottom>
    </border>
    <border>
      <right style="hair">
        <color rgb="FF666666"/>
      </right>
      <bottom style="thin">
        <color rgb="FF000000"/>
      </bottom>
    </border>
    <border>
      <right style="thin">
        <color rgb="FF666666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hair">
        <color rgb="FF666666"/>
      </left>
      <top style="thin">
        <color rgb="FF000000"/>
      </top>
    </border>
    <border>
      <top style="thin">
        <color rgb="FF000000"/>
      </top>
    </border>
    <border>
      <right style="hair">
        <color rgb="FF666666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783F04"/>
      </left>
      <bottom style="thin">
        <color rgb="FF000000"/>
      </bottom>
    </border>
    <border>
      <right style="thin">
        <color rgb="FF783F04"/>
      </right>
      <bottom style="thin">
        <color rgb="FF000000"/>
      </bottom>
    </border>
  </borders>
  <cellStyleXfs count="1">
    <xf borderId="0" fillId="0" fontId="0" numFmtId="0" applyAlignment="1" applyFont="1"/>
  </cellStyleXfs>
  <cellXfs count="8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  <xf borderId="5" fillId="0" fontId="1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0" fillId="0" fontId="4" numFmtId="0" xfId="0" applyAlignment="1" applyFont="1">
      <alignment horizontal="center" readingOrder="0" vertical="center"/>
    </xf>
    <xf borderId="7" fillId="2" fontId="5" numFmtId="0" xfId="0" applyAlignment="1" applyBorder="1" applyFill="1" applyFont="1">
      <alignment horizontal="center" readingOrder="0" vertical="center"/>
    </xf>
    <xf borderId="8" fillId="2" fontId="6" numFmtId="0" xfId="0" applyBorder="1" applyFont="1"/>
    <xf borderId="9" fillId="2" fontId="5" numFmtId="0" xfId="0" applyAlignment="1" applyBorder="1" applyFont="1">
      <alignment horizontal="left" vertical="center"/>
    </xf>
    <xf borderId="9" fillId="2" fontId="6" numFmtId="0" xfId="0" applyBorder="1" applyFont="1"/>
    <xf borderId="9" fillId="2" fontId="5" numFmtId="0" xfId="0" applyAlignment="1" applyBorder="1" applyFont="1">
      <alignment horizontal="left" readingOrder="0" vertical="center"/>
    </xf>
    <xf borderId="0" fillId="3" fontId="7" numFmtId="0" xfId="0" applyAlignment="1" applyFill="1" applyFont="1">
      <alignment horizontal="center" vertical="center"/>
    </xf>
    <xf borderId="10" fillId="3" fontId="7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center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12" fillId="3" fontId="9" numFmtId="0" xfId="0" applyAlignment="1" applyBorder="1" applyFont="1">
      <alignment horizontal="center" readingOrder="0" shrinkToFit="0" vertical="center" wrapText="1"/>
    </xf>
    <xf borderId="0" fillId="3" fontId="10" numFmtId="0" xfId="0" applyAlignment="1" applyFont="1">
      <alignment readingOrder="0" shrinkToFit="0" vertical="center" wrapText="0"/>
    </xf>
    <xf borderId="0" fillId="3" fontId="8" numFmtId="0" xfId="0" applyAlignment="1" applyFont="1">
      <alignment readingOrder="0" vertical="center"/>
    </xf>
    <xf borderId="10" fillId="3" fontId="8" numFmtId="0" xfId="0" applyAlignment="1" applyBorder="1" applyFont="1">
      <alignment readingOrder="0" vertical="center"/>
    </xf>
    <xf borderId="0" fillId="3" fontId="8" numFmtId="0" xfId="0" applyAlignment="1" applyFont="1">
      <alignment vertical="center"/>
    </xf>
    <xf borderId="10" fillId="3" fontId="8" numFmtId="0" xfId="0" applyAlignment="1" applyBorder="1" applyFont="1">
      <alignment vertical="center"/>
    </xf>
    <xf borderId="0" fillId="3" fontId="9" numFmtId="0" xfId="0" applyAlignment="1" applyFont="1">
      <alignment horizontal="center" readingOrder="0" shrinkToFit="0" vertical="center" wrapText="0"/>
    </xf>
    <xf borderId="12" fillId="4" fontId="9" numFmtId="0" xfId="0" applyAlignment="1" applyBorder="1" applyFill="1" applyFont="1">
      <alignment horizontal="center" readingOrder="0" shrinkToFit="0" vertical="center" wrapText="1"/>
    </xf>
    <xf borderId="0" fillId="4" fontId="10" numFmtId="0" xfId="0" applyAlignment="1" applyFont="1">
      <alignment readingOrder="0" shrinkToFit="0" vertical="center" wrapText="0"/>
    </xf>
    <xf borderId="0" fillId="4" fontId="8" numFmtId="0" xfId="0" applyAlignment="1" applyFont="1">
      <alignment readingOrder="0" vertical="center"/>
    </xf>
    <xf borderId="10" fillId="4" fontId="8" numFmtId="0" xfId="0" applyAlignment="1" applyBorder="1" applyFont="1">
      <alignment readingOrder="0" vertical="center"/>
    </xf>
    <xf borderId="0" fillId="4" fontId="9" numFmtId="0" xfId="0" applyAlignment="1" applyFont="1">
      <alignment horizontal="center" readingOrder="0" shrinkToFit="0" vertical="center" wrapText="0"/>
    </xf>
    <xf borderId="13" fillId="3" fontId="11" numFmtId="0" xfId="0" applyAlignment="1" applyBorder="1" applyFont="1">
      <alignment horizontal="center" readingOrder="0" vertical="center"/>
    </xf>
    <xf borderId="10" fillId="3" fontId="6" numFmtId="0" xfId="0" applyBorder="1" applyFont="1"/>
    <xf borderId="0" fillId="3" fontId="11" numFmtId="0" xfId="0" applyAlignment="1" applyFont="1">
      <alignment horizontal="center" readingOrder="0" vertical="center"/>
    </xf>
    <xf borderId="13" fillId="4" fontId="11" numFmtId="0" xfId="0" applyAlignment="1" applyBorder="1" applyFont="1">
      <alignment horizontal="center" readingOrder="0" vertical="center"/>
    </xf>
    <xf borderId="0" fillId="4" fontId="8" numFmtId="0" xfId="0" applyAlignment="1" applyFont="1">
      <alignment vertical="center"/>
    </xf>
    <xf borderId="10" fillId="4" fontId="6" numFmtId="0" xfId="0" applyBorder="1" applyFont="1"/>
    <xf borderId="0" fillId="4" fontId="11" numFmtId="0" xfId="0" applyAlignment="1" applyFont="1">
      <alignment horizontal="center" readingOrder="0" vertical="center"/>
    </xf>
    <xf borderId="0" fillId="3" fontId="11" numFmtId="0" xfId="0" applyAlignment="1" applyFont="1">
      <alignment horizontal="center" vertical="center"/>
    </xf>
    <xf borderId="0" fillId="4" fontId="11" numFmtId="0" xfId="0" applyAlignment="1" applyFont="1">
      <alignment horizontal="center" vertical="center"/>
    </xf>
    <xf borderId="14" fillId="0" fontId="8" numFmtId="0" xfId="0" applyAlignment="1" applyBorder="1" applyFont="1">
      <alignment vertical="center"/>
    </xf>
    <xf borderId="0" fillId="0" fontId="4" numFmtId="0" xfId="0" applyAlignment="1" applyFont="1">
      <alignment horizontal="center" readingOrder="0" vertical="bottom"/>
    </xf>
    <xf borderId="0" fillId="0" fontId="1" numFmtId="0" xfId="0" applyAlignment="1" applyFont="1">
      <alignment vertical="bottom"/>
    </xf>
    <xf borderId="15" fillId="0" fontId="12" numFmtId="0" xfId="0" applyAlignment="1" applyBorder="1" applyFont="1">
      <alignment horizontal="center" readingOrder="0" vertical="bottom"/>
    </xf>
    <xf borderId="15" fillId="0" fontId="6" numFmtId="0" xfId="0" applyBorder="1" applyFont="1"/>
    <xf borderId="16" fillId="0" fontId="13" numFmtId="0" xfId="0" applyAlignment="1" applyBorder="1" applyFont="1">
      <alignment horizontal="center" readingOrder="0" vertical="bottom"/>
    </xf>
    <xf borderId="16" fillId="0" fontId="6" numFmtId="0" xfId="0" applyBorder="1" applyFont="1"/>
    <xf borderId="17" fillId="0" fontId="14" numFmtId="0" xfId="0" applyAlignment="1" applyBorder="1" applyFont="1">
      <alignment horizontal="center" readingOrder="0" vertical="bottom"/>
    </xf>
    <xf borderId="17" fillId="0" fontId="6" numFmtId="0" xfId="0" applyBorder="1" applyFont="1"/>
    <xf borderId="18" fillId="0" fontId="15" numFmtId="0" xfId="0" applyAlignment="1" applyBorder="1" applyFont="1">
      <alignment horizontal="center" readingOrder="0" vertical="bottom"/>
    </xf>
    <xf borderId="18" fillId="0" fontId="6" numFmtId="0" xfId="0" applyBorder="1" applyFont="1"/>
    <xf borderId="0" fillId="3" fontId="16" numFmtId="0" xfId="0" applyAlignment="1" applyFont="1">
      <alignment vertical="bottom"/>
    </xf>
    <xf borderId="0" fillId="3" fontId="17" numFmtId="0" xfId="0" applyAlignment="1" applyFont="1">
      <alignment readingOrder="0" vertical="bottom"/>
    </xf>
    <xf borderId="0" fillId="3" fontId="18" numFmtId="0" xfId="0" applyAlignment="1" applyFont="1">
      <alignment horizontal="center" readingOrder="0" vertical="bottom"/>
    </xf>
    <xf borderId="0" fillId="3" fontId="18" numFmtId="3" xfId="0" applyAlignment="1" applyFont="1" applyNumberFormat="1">
      <alignment horizontal="center" readingOrder="0" vertical="bottom"/>
    </xf>
    <xf borderId="0" fillId="3" fontId="19" numFmtId="0" xfId="0" applyAlignment="1" applyFont="1">
      <alignment readingOrder="0" vertical="bottom"/>
    </xf>
    <xf borderId="0" fillId="3" fontId="20" numFmtId="0" xfId="0" applyAlignment="1" applyFont="1">
      <alignment readingOrder="0" vertical="bottom"/>
    </xf>
    <xf borderId="0" fillId="3" fontId="21" numFmtId="0" xfId="0" applyAlignment="1" applyFont="1">
      <alignment readingOrder="0" vertical="bottom"/>
    </xf>
    <xf borderId="0" fillId="0" fontId="22" numFmtId="0" xfId="0" applyAlignment="1" applyFont="1">
      <alignment horizontal="center" readingOrder="0" vertical="center"/>
    </xf>
    <xf borderId="19" fillId="3" fontId="1" numFmtId="0" xfId="0" applyAlignment="1" applyBorder="1" applyFont="1">
      <alignment horizontal="center" readingOrder="0" vertical="center"/>
    </xf>
    <xf borderId="20" fillId="3" fontId="23" numFmtId="0" xfId="0" applyAlignment="1" applyBorder="1" applyFont="1">
      <alignment vertical="center"/>
    </xf>
    <xf borderId="21" fillId="3" fontId="6" numFmtId="0" xfId="0" applyBorder="1" applyFont="1"/>
    <xf borderId="22" fillId="3" fontId="6" numFmtId="0" xfId="0" applyBorder="1" applyFont="1"/>
    <xf borderId="21" fillId="3" fontId="24" numFmtId="0" xfId="0" applyAlignment="1" applyBorder="1" applyFont="1">
      <alignment horizontal="center" vertical="center"/>
    </xf>
    <xf borderId="23" fillId="3" fontId="23" numFmtId="3" xfId="0" applyAlignment="1" applyBorder="1" applyFont="1" applyNumberFormat="1">
      <alignment horizontal="center" readingOrder="0" vertical="center"/>
    </xf>
    <xf borderId="0" fillId="3" fontId="22" numFmtId="0" xfId="0" applyAlignment="1" applyFont="1">
      <alignment horizontal="center" readingOrder="0" shrinkToFit="0" vertical="center" wrapText="1"/>
    </xf>
    <xf borderId="24" fillId="3" fontId="1" numFmtId="0" xfId="0" applyAlignment="1" applyBorder="1" applyFont="1">
      <alignment horizontal="center" readingOrder="0" vertical="center"/>
    </xf>
    <xf borderId="25" fillId="3" fontId="23" numFmtId="0" xfId="0" applyAlignment="1" applyBorder="1" applyFont="1">
      <alignment vertical="center"/>
    </xf>
    <xf borderId="26" fillId="3" fontId="6" numFmtId="0" xfId="0" applyBorder="1" applyFont="1"/>
    <xf borderId="27" fillId="3" fontId="6" numFmtId="0" xfId="0" applyBorder="1" applyFont="1"/>
    <xf borderId="26" fillId="3" fontId="24" numFmtId="0" xfId="0" applyAlignment="1" applyBorder="1" applyFont="1">
      <alignment horizontal="center" vertical="center"/>
    </xf>
    <xf borderId="28" fillId="3" fontId="23" numFmtId="0" xfId="0" applyAlignment="1" applyBorder="1" applyFont="1">
      <alignment horizontal="center" readingOrder="0" vertical="center"/>
    </xf>
    <xf borderId="29" fillId="3" fontId="1" numFmtId="0" xfId="0" applyAlignment="1" applyBorder="1" applyFont="1">
      <alignment horizontal="center" readingOrder="0" vertical="center"/>
    </xf>
    <xf borderId="30" fillId="3" fontId="23" numFmtId="0" xfId="0" applyAlignment="1" applyBorder="1" applyFont="1">
      <alignment vertical="center"/>
    </xf>
    <xf borderId="31" fillId="3" fontId="6" numFmtId="0" xfId="0" applyBorder="1" applyFont="1"/>
    <xf borderId="32" fillId="3" fontId="6" numFmtId="0" xfId="0" applyBorder="1" applyFont="1"/>
    <xf borderId="31" fillId="3" fontId="24" numFmtId="0" xfId="0" applyAlignment="1" applyBorder="1" applyFont="1">
      <alignment horizontal="center" vertical="center"/>
    </xf>
    <xf borderId="33" fillId="3" fontId="23" numFmtId="0" xfId="0" applyAlignment="1" applyBorder="1" applyFont="1">
      <alignment horizontal="center" readingOrder="0" vertical="center"/>
    </xf>
    <xf borderId="34" fillId="3" fontId="1" numFmtId="0" xfId="0" applyAlignment="1" applyBorder="1" applyFont="1">
      <alignment horizontal="center" readingOrder="0" vertical="center"/>
    </xf>
    <xf borderId="35" fillId="3" fontId="23" numFmtId="0" xfId="0" applyAlignment="1" applyBorder="1" applyFont="1">
      <alignment vertical="center"/>
    </xf>
    <xf borderId="36" fillId="3" fontId="6" numFmtId="0" xfId="0" applyBorder="1" applyFont="1"/>
    <xf borderId="37" fillId="3" fontId="6" numFmtId="0" xfId="0" applyBorder="1" applyFont="1"/>
    <xf borderId="36" fillId="3" fontId="24" numFmtId="0" xfId="0" applyAlignment="1" applyBorder="1" applyFont="1">
      <alignment horizontal="center" vertical="center"/>
    </xf>
    <xf borderId="38" fillId="3" fontId="23" numFmtId="0" xfId="0" applyAlignment="1" applyBorder="1" applyFont="1">
      <alignment horizontal="center" readingOrder="0" vertical="center"/>
    </xf>
    <xf borderId="39" fillId="5" fontId="6" numFmtId="0" xfId="0" applyBorder="1" applyFill="1" applyFont="1"/>
    <xf borderId="40" fillId="5" fontId="23" numFmtId="0" xfId="0" applyAlignment="1" applyBorder="1" applyFont="1">
      <alignment vertical="center"/>
    </xf>
    <xf borderId="41" fillId="5" fontId="6" numFmtId="0" xfId="0" applyBorder="1" applyFont="1"/>
    <xf borderId="42" fillId="5" fontId="6" numFmtId="0" xfId="0" applyBorder="1" applyFont="1"/>
    <xf borderId="41" fillId="5" fontId="24" numFmtId="0" xfId="0" applyAlignment="1" applyBorder="1" applyFont="1">
      <alignment horizontal="center" vertical="center"/>
    </xf>
    <xf borderId="43" fillId="5" fontId="23" numFmtId="3" xfId="0" applyAlignment="1" applyBorder="1" applyFont="1" applyNumberFormat="1">
      <alignment horizontal="center" readingOrder="0" vertical="center"/>
    </xf>
    <xf borderId="44" fillId="6" fontId="6" numFmtId="0" xfId="0" applyBorder="1" applyFill="1" applyFont="1"/>
    <xf borderId="40" fillId="6" fontId="23" numFmtId="0" xfId="0" applyAlignment="1" applyBorder="1" applyFont="1">
      <alignment vertical="center"/>
    </xf>
    <xf borderId="41" fillId="6" fontId="6" numFmtId="0" xfId="0" applyBorder="1" applyFont="1"/>
    <xf borderId="42" fillId="6" fontId="6" numFmtId="0" xfId="0" applyBorder="1" applyFont="1"/>
    <xf borderId="41" fillId="6" fontId="24" numFmtId="0" xfId="0" applyAlignment="1" applyBorder="1" applyFont="1">
      <alignment horizontal="center" vertical="center"/>
    </xf>
    <xf borderId="45" fillId="6" fontId="23" numFmtId="0" xfId="0" applyAlignment="1" applyBorder="1" applyFont="1">
      <alignment horizontal="center" readingOrder="0" vertical="center"/>
    </xf>
    <xf borderId="46" fillId="7" fontId="6" numFmtId="0" xfId="0" applyBorder="1" applyFill="1" applyFont="1"/>
    <xf borderId="40" fillId="7" fontId="23" numFmtId="0" xfId="0" applyAlignment="1" applyBorder="1" applyFont="1">
      <alignment vertical="center"/>
    </xf>
    <xf borderId="41" fillId="7" fontId="6" numFmtId="0" xfId="0" applyBorder="1" applyFont="1"/>
    <xf borderId="42" fillId="7" fontId="6" numFmtId="0" xfId="0" applyBorder="1" applyFont="1"/>
    <xf borderId="41" fillId="7" fontId="24" numFmtId="0" xfId="0" applyAlignment="1" applyBorder="1" applyFont="1">
      <alignment horizontal="center" vertical="center"/>
    </xf>
    <xf borderId="47" fillId="7" fontId="23" numFmtId="0" xfId="0" applyAlignment="1" applyBorder="1" applyFont="1">
      <alignment horizontal="center" readingOrder="0" vertical="center"/>
    </xf>
    <xf borderId="48" fillId="8" fontId="6" numFmtId="0" xfId="0" applyBorder="1" applyFill="1" applyFont="1"/>
    <xf borderId="40" fillId="8" fontId="23" numFmtId="0" xfId="0" applyAlignment="1" applyBorder="1" applyFont="1">
      <alignment vertical="center"/>
    </xf>
    <xf borderId="41" fillId="8" fontId="6" numFmtId="0" xfId="0" applyBorder="1" applyFont="1"/>
    <xf borderId="42" fillId="8" fontId="6" numFmtId="0" xfId="0" applyBorder="1" applyFont="1"/>
    <xf borderId="41" fillId="8" fontId="24" numFmtId="0" xfId="0" applyAlignment="1" applyBorder="1" applyFont="1">
      <alignment horizontal="center" vertical="center"/>
    </xf>
    <xf borderId="49" fillId="8" fontId="23" numFmtId="0" xfId="0" applyAlignment="1" applyBorder="1" applyFont="1">
      <alignment horizontal="center" readingOrder="0" vertical="center"/>
    </xf>
    <xf borderId="50" fillId="3" fontId="1" numFmtId="0" xfId="0" applyAlignment="1" applyBorder="1" applyFont="1">
      <alignment horizontal="center" readingOrder="0" vertical="center"/>
    </xf>
    <xf borderId="51" fillId="3" fontId="23" numFmtId="0" xfId="0" applyAlignment="1" applyBorder="1" applyFont="1">
      <alignment vertical="center"/>
    </xf>
    <xf borderId="52" fillId="3" fontId="6" numFmtId="0" xfId="0" applyBorder="1" applyFont="1"/>
    <xf borderId="0" fillId="3" fontId="24" numFmtId="0" xfId="0" applyAlignment="1" applyFont="1">
      <alignment horizontal="center" vertical="center"/>
    </xf>
    <xf borderId="53" fillId="3" fontId="23" numFmtId="3" xfId="0" applyAlignment="1" applyBorder="1" applyFont="1" applyNumberFormat="1">
      <alignment horizontal="center" readingOrder="0" vertical="center"/>
    </xf>
    <xf borderId="54" fillId="3" fontId="1" numFmtId="0" xfId="0" applyAlignment="1" applyBorder="1" applyFont="1">
      <alignment horizontal="center" readingOrder="0" vertical="center"/>
    </xf>
    <xf borderId="55" fillId="3" fontId="23" numFmtId="0" xfId="0" applyAlignment="1" applyBorder="1" applyFont="1">
      <alignment horizontal="center" readingOrder="0" vertical="center"/>
    </xf>
    <xf borderId="56" fillId="3" fontId="1" numFmtId="0" xfId="0" applyAlignment="1" applyBorder="1" applyFont="1">
      <alignment horizontal="center" readingOrder="0" vertical="center"/>
    </xf>
    <xf borderId="57" fillId="3" fontId="23" numFmtId="0" xfId="0" applyAlignment="1" applyBorder="1" applyFont="1">
      <alignment horizontal="center" readingOrder="0" vertical="center"/>
    </xf>
    <xf borderId="58" fillId="3" fontId="1" numFmtId="0" xfId="0" applyAlignment="1" applyBorder="1" applyFont="1">
      <alignment horizontal="center" readingOrder="0" vertical="center"/>
    </xf>
    <xf borderId="59" fillId="3" fontId="23" numFmtId="0" xfId="0" applyAlignment="1" applyBorder="1" applyFont="1">
      <alignment horizontal="center" readingOrder="0" vertical="center"/>
    </xf>
    <xf borderId="60" fillId="5" fontId="6" numFmtId="0" xfId="0" applyBorder="1" applyFont="1"/>
    <xf borderId="51" fillId="5" fontId="23" numFmtId="0" xfId="0" applyAlignment="1" applyBorder="1" applyFont="1">
      <alignment vertical="center"/>
    </xf>
    <xf borderId="52" fillId="5" fontId="6" numFmtId="0" xfId="0" applyBorder="1" applyFont="1"/>
    <xf borderId="0" fillId="5" fontId="24" numFmtId="0" xfId="0" applyAlignment="1" applyFont="1">
      <alignment horizontal="center" vertical="center"/>
    </xf>
    <xf borderId="53" fillId="5" fontId="23" numFmtId="3" xfId="0" applyAlignment="1" applyBorder="1" applyFont="1" applyNumberFormat="1">
      <alignment horizontal="center" readingOrder="0" vertical="center"/>
    </xf>
    <xf borderId="61" fillId="6" fontId="6" numFmtId="0" xfId="0" applyBorder="1" applyFont="1"/>
    <xf borderId="62" fillId="6" fontId="23" numFmtId="0" xfId="0" applyAlignment="1" applyBorder="1" applyFont="1">
      <alignment vertical="center"/>
    </xf>
    <xf borderId="63" fillId="6" fontId="6" numFmtId="0" xfId="0" applyBorder="1" applyFont="1"/>
    <xf borderId="64" fillId="6" fontId="6" numFmtId="0" xfId="0" applyBorder="1" applyFont="1"/>
    <xf borderId="63" fillId="6" fontId="24" numFmtId="0" xfId="0" applyAlignment="1" applyBorder="1" applyFont="1">
      <alignment horizontal="center" vertical="center"/>
    </xf>
    <xf borderId="65" fillId="6" fontId="23" numFmtId="0" xfId="0" applyAlignment="1" applyBorder="1" applyFont="1">
      <alignment horizontal="center" readingOrder="0" vertical="center"/>
    </xf>
    <xf borderId="66" fillId="7" fontId="6" numFmtId="0" xfId="0" applyBorder="1" applyFont="1"/>
    <xf borderId="67" fillId="7" fontId="23" numFmtId="0" xfId="0" applyAlignment="1" applyBorder="1" applyFont="1">
      <alignment vertical="center"/>
    </xf>
    <xf borderId="68" fillId="7" fontId="6" numFmtId="0" xfId="0" applyBorder="1" applyFont="1"/>
    <xf borderId="69" fillId="7" fontId="6" numFmtId="0" xfId="0" applyBorder="1" applyFont="1"/>
    <xf borderId="68" fillId="7" fontId="24" numFmtId="0" xfId="0" applyAlignment="1" applyBorder="1" applyFont="1">
      <alignment horizontal="center" vertical="center"/>
    </xf>
    <xf borderId="70" fillId="7" fontId="23" numFmtId="0" xfId="0" applyAlignment="1" applyBorder="1" applyFont="1">
      <alignment horizontal="center" readingOrder="0" vertical="center"/>
    </xf>
    <xf borderId="71" fillId="8" fontId="6" numFmtId="0" xfId="0" applyBorder="1" applyFont="1"/>
    <xf borderId="51" fillId="8" fontId="23" numFmtId="0" xfId="0" applyAlignment="1" applyBorder="1" applyFont="1">
      <alignment vertical="center"/>
    </xf>
    <xf borderId="52" fillId="8" fontId="6" numFmtId="0" xfId="0" applyBorder="1" applyFont="1"/>
    <xf borderId="0" fillId="8" fontId="24" numFmtId="0" xfId="0" applyAlignment="1" applyFont="1">
      <alignment horizontal="center" vertical="center"/>
    </xf>
    <xf borderId="59" fillId="8" fontId="23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vertical="center"/>
    </xf>
    <xf borderId="72" fillId="9" fontId="26" numFmtId="0" xfId="0" applyAlignment="1" applyBorder="1" applyFill="1" applyFont="1">
      <alignment horizontal="center" readingOrder="0" vertical="center"/>
    </xf>
    <xf borderId="73" fillId="9" fontId="26" numFmtId="0" xfId="0" applyAlignment="1" applyBorder="1" applyFont="1">
      <alignment horizontal="center" readingOrder="0" vertical="center"/>
    </xf>
    <xf borderId="74" fillId="3" fontId="6" numFmtId="0" xfId="0" applyBorder="1" applyFont="1"/>
    <xf borderId="75" fillId="3" fontId="6" numFmtId="0" xfId="0" applyBorder="1" applyFont="1"/>
    <xf borderId="74" fillId="9" fontId="26" numFmtId="0" xfId="0" applyAlignment="1" applyBorder="1" applyFont="1">
      <alignment horizontal="center" readingOrder="0" vertical="center"/>
    </xf>
    <xf borderId="76" fillId="3" fontId="6" numFmtId="0" xfId="0" applyBorder="1" applyFont="1"/>
    <xf borderId="0" fillId="3" fontId="25" numFmtId="0" xfId="0" applyAlignment="1" applyFont="1">
      <alignment horizontal="center" vertical="center"/>
    </xf>
    <xf borderId="77" fillId="10" fontId="26" numFmtId="0" xfId="0" applyAlignment="1" applyBorder="1" applyFill="1" applyFont="1">
      <alignment horizontal="center" readingOrder="0" vertical="center"/>
    </xf>
    <xf borderId="78" fillId="10" fontId="26" numFmtId="0" xfId="0" applyAlignment="1" applyBorder="1" applyFont="1">
      <alignment horizontal="center" readingOrder="0" vertical="center"/>
    </xf>
    <xf borderId="79" fillId="3" fontId="6" numFmtId="0" xfId="0" applyBorder="1" applyFont="1"/>
    <xf borderId="80" fillId="3" fontId="6" numFmtId="0" xfId="0" applyBorder="1" applyFont="1"/>
    <xf borderId="79" fillId="10" fontId="26" numFmtId="0" xfId="0" applyAlignment="1" applyBorder="1" applyFont="1">
      <alignment horizontal="center" readingOrder="0" vertical="center"/>
    </xf>
    <xf borderId="81" fillId="3" fontId="6" numFmtId="0" xfId="0" applyBorder="1" applyFont="1"/>
    <xf borderId="82" fillId="11" fontId="26" numFmtId="0" xfId="0" applyAlignment="1" applyBorder="1" applyFill="1" applyFont="1">
      <alignment horizontal="center" readingOrder="0" vertical="center"/>
    </xf>
    <xf borderId="83" fillId="11" fontId="26" numFmtId="0" xfId="0" applyAlignment="1" applyBorder="1" applyFont="1">
      <alignment horizontal="center" readingOrder="0" vertical="center"/>
    </xf>
    <xf borderId="84" fillId="3" fontId="6" numFmtId="0" xfId="0" applyBorder="1" applyFont="1"/>
    <xf borderId="85" fillId="3" fontId="6" numFmtId="0" xfId="0" applyBorder="1" applyFont="1"/>
    <xf borderId="84" fillId="11" fontId="26" numFmtId="0" xfId="0" applyAlignment="1" applyBorder="1" applyFont="1">
      <alignment horizontal="center" readingOrder="0" vertical="center"/>
    </xf>
    <xf borderId="86" fillId="3" fontId="6" numFmtId="0" xfId="0" applyBorder="1" applyFont="1"/>
    <xf borderId="87" fillId="12" fontId="26" numFmtId="0" xfId="0" applyAlignment="1" applyBorder="1" applyFill="1" applyFont="1">
      <alignment horizontal="center" readingOrder="0" vertical="center"/>
    </xf>
    <xf borderId="88" fillId="12" fontId="26" numFmtId="0" xfId="0" applyAlignment="1" applyBorder="1" applyFont="1">
      <alignment horizontal="center" readingOrder="0" vertical="center"/>
    </xf>
    <xf borderId="89" fillId="3" fontId="6" numFmtId="0" xfId="0" applyBorder="1" applyFont="1"/>
    <xf borderId="90" fillId="3" fontId="6" numFmtId="0" xfId="0" applyBorder="1" applyFont="1"/>
    <xf borderId="89" fillId="12" fontId="26" numFmtId="0" xfId="0" applyAlignment="1" applyBorder="1" applyFont="1">
      <alignment horizontal="center" readingOrder="0" vertical="center"/>
    </xf>
    <xf borderId="91" fillId="3" fontId="6" numFmtId="0" xfId="0" applyBorder="1" applyFont="1"/>
    <xf borderId="0" fillId="3" fontId="22" numFmtId="0" xfId="0" applyAlignment="1" applyFont="1">
      <alignment horizontal="center" vertical="center"/>
    </xf>
    <xf borderId="0" fillId="3" fontId="16" numFmtId="0" xfId="0" applyAlignment="1" applyFont="1">
      <alignment horizontal="left" readingOrder="0" vertical="bottom"/>
    </xf>
    <xf borderId="0" fillId="3" fontId="19" numFmtId="0" xfId="0" applyAlignment="1" applyFont="1">
      <alignment horizontal="left" readingOrder="0" vertical="bottom"/>
    </xf>
    <xf borderId="0" fillId="3" fontId="20" numFmtId="0" xfId="0" applyAlignment="1" applyFont="1">
      <alignment horizontal="left" readingOrder="0" vertical="bottom"/>
    </xf>
    <xf borderId="0" fillId="3" fontId="21" numFmtId="0" xfId="0" applyAlignment="1" applyFont="1">
      <alignment horizontal="left" readingOrder="0" vertical="bottom"/>
    </xf>
    <xf borderId="20" fillId="3" fontId="27" numFmtId="0" xfId="0" applyAlignment="1" applyBorder="1" applyFont="1">
      <alignment vertical="center"/>
    </xf>
    <xf borderId="25" fillId="3" fontId="27" numFmtId="0" xfId="0" applyAlignment="1" applyBorder="1" applyFont="1">
      <alignment vertical="center"/>
    </xf>
    <xf borderId="30" fillId="3" fontId="27" numFmtId="0" xfId="0" applyAlignment="1" applyBorder="1" applyFont="1">
      <alignment vertical="center"/>
    </xf>
    <xf borderId="35" fillId="3" fontId="27" numFmtId="0" xfId="0" applyAlignment="1" applyBorder="1" applyFont="1">
      <alignment vertical="center"/>
    </xf>
    <xf borderId="40" fillId="5" fontId="27" numFmtId="0" xfId="0" applyAlignment="1" applyBorder="1" applyFont="1">
      <alignment vertical="center"/>
    </xf>
    <xf borderId="40" fillId="6" fontId="27" numFmtId="0" xfId="0" applyAlignment="1" applyBorder="1" applyFont="1">
      <alignment vertical="center"/>
    </xf>
    <xf borderId="40" fillId="7" fontId="27" numFmtId="0" xfId="0" applyAlignment="1" applyBorder="1" applyFont="1">
      <alignment vertical="center"/>
    </xf>
    <xf borderId="40" fillId="8" fontId="27" numFmtId="0" xfId="0" applyAlignment="1" applyBorder="1" applyFont="1">
      <alignment vertical="center"/>
    </xf>
    <xf borderId="51" fillId="3" fontId="27" numFmtId="0" xfId="0" applyAlignment="1" applyBorder="1" applyFont="1">
      <alignment vertical="center"/>
    </xf>
    <xf borderId="92" fillId="5" fontId="27" numFmtId="0" xfId="0" applyAlignment="1" applyBorder="1" applyFont="1">
      <alignment vertical="center"/>
    </xf>
    <xf borderId="93" fillId="5" fontId="6" numFmtId="0" xfId="0" applyBorder="1" applyFont="1"/>
    <xf borderId="94" fillId="5" fontId="6" numFmtId="0" xfId="0" applyBorder="1" applyFont="1"/>
    <xf borderId="93" fillId="5" fontId="24" numFmtId="0" xfId="0" applyAlignment="1" applyBorder="1" applyFont="1">
      <alignment horizontal="center" vertical="center"/>
    </xf>
    <xf borderId="95" fillId="5" fontId="23" numFmtId="3" xfId="0" applyAlignment="1" applyBorder="1" applyFont="1" applyNumberFormat="1">
      <alignment horizontal="center" readingOrder="0" vertical="center"/>
    </xf>
    <xf borderId="62" fillId="6" fontId="27" numFmtId="0" xfId="0" applyAlignment="1" applyBorder="1" applyFont="1">
      <alignment vertical="center"/>
    </xf>
    <xf borderId="67" fillId="7" fontId="27" numFmtId="0" xfId="0" applyAlignment="1" applyBorder="1" applyFont="1">
      <alignment vertical="center"/>
    </xf>
    <xf borderId="96" fillId="8" fontId="27" numFmtId="0" xfId="0" applyAlignment="1" applyBorder="1" applyFont="1">
      <alignment vertical="center"/>
    </xf>
    <xf borderId="97" fillId="8" fontId="6" numFmtId="0" xfId="0" applyBorder="1" applyFont="1"/>
    <xf borderId="98" fillId="8" fontId="6" numFmtId="0" xfId="0" applyBorder="1" applyFont="1"/>
    <xf borderId="97" fillId="8" fontId="24" numFmtId="0" xfId="0" applyAlignment="1" applyBorder="1" applyFont="1">
      <alignment horizontal="center" vertical="center"/>
    </xf>
    <xf borderId="99" fillId="8" fontId="23" numFmtId="0" xfId="0" applyAlignment="1" applyBorder="1" applyFont="1">
      <alignment horizontal="center" readingOrder="0" vertical="center"/>
    </xf>
    <xf borderId="100" fillId="12" fontId="26" numFmtId="0" xfId="0" applyAlignment="1" applyBorder="1" applyFont="1">
      <alignment horizontal="center" readingOrder="0" vertical="center"/>
    </xf>
    <xf borderId="101" fillId="12" fontId="26" numFmtId="0" xfId="0" applyAlignment="1" applyBorder="1" applyFont="1">
      <alignment horizontal="center" readingOrder="0" vertical="center"/>
    </xf>
    <xf borderId="102" fillId="3" fontId="6" numFmtId="0" xfId="0" applyBorder="1" applyFont="1"/>
    <xf borderId="103" fillId="3" fontId="6" numFmtId="0" xfId="0" applyBorder="1" applyFont="1"/>
    <xf borderId="102" fillId="12" fontId="26" numFmtId="0" xfId="0" applyAlignment="1" applyBorder="1" applyFont="1">
      <alignment horizontal="center" readingOrder="0" vertical="center"/>
    </xf>
    <xf borderId="104" fillId="3" fontId="6" numFmtId="0" xfId="0" applyBorder="1" applyFont="1"/>
    <xf borderId="0" fillId="3" fontId="28" numFmtId="0" xfId="0" applyAlignment="1" applyFont="1">
      <alignment horizontal="left" readingOrder="0" vertical="bottom"/>
    </xf>
    <xf borderId="0" fillId="0" fontId="29" numFmtId="0" xfId="0" applyAlignment="1" applyFont="1">
      <alignment vertical="center"/>
    </xf>
    <xf borderId="0" fillId="3" fontId="29" numFmtId="0" xfId="0" applyAlignment="1" applyFont="1">
      <alignment vertical="center"/>
    </xf>
    <xf borderId="0" fillId="0" fontId="16" numFmtId="0" xfId="0" applyAlignment="1" applyFont="1">
      <alignment vertical="center"/>
    </xf>
    <xf borderId="0" fillId="0" fontId="30" numFmtId="0" xfId="0" applyAlignment="1" applyFont="1">
      <alignment horizontal="left" readingOrder="0" vertical="bottom"/>
    </xf>
    <xf borderId="0" fillId="0" fontId="26" numFmtId="0" xfId="0" applyAlignment="1" applyFont="1">
      <alignment horizontal="center" readingOrder="0" vertical="center"/>
    </xf>
    <xf borderId="0" fillId="0" fontId="26" numFmtId="3" xfId="0" applyAlignment="1" applyFont="1" applyNumberFormat="1">
      <alignment horizontal="center" readingOrder="0" vertical="center"/>
    </xf>
    <xf borderId="21" fillId="3" fontId="27" numFmtId="0" xfId="0" applyAlignment="1" applyBorder="1" applyFont="1">
      <alignment vertical="center"/>
    </xf>
    <xf borderId="21" fillId="3" fontId="31" numFmtId="0" xfId="0" applyBorder="1" applyFont="1"/>
    <xf borderId="23" fillId="3" fontId="3" numFmtId="3" xfId="0" applyAlignment="1" applyBorder="1" applyFont="1" applyNumberFormat="1">
      <alignment horizontal="center" vertical="center"/>
    </xf>
    <xf borderId="26" fillId="3" fontId="27" numFmtId="0" xfId="0" applyAlignment="1" applyBorder="1" applyFont="1">
      <alignment vertical="center"/>
    </xf>
    <xf borderId="26" fillId="3" fontId="31" numFmtId="0" xfId="0" applyBorder="1" applyFont="1"/>
    <xf borderId="28" fillId="3" fontId="1" numFmtId="0" xfId="0" applyAlignment="1" applyBorder="1" applyFont="1">
      <alignment vertical="center"/>
    </xf>
    <xf borderId="31" fillId="3" fontId="27" numFmtId="0" xfId="0" applyAlignment="1" applyBorder="1" applyFont="1">
      <alignment vertical="center"/>
    </xf>
    <xf borderId="31" fillId="3" fontId="31" numFmtId="0" xfId="0" applyBorder="1" applyFont="1"/>
    <xf borderId="33" fillId="3" fontId="1" numFmtId="0" xfId="0" applyAlignment="1" applyBorder="1" applyFont="1">
      <alignment vertical="center"/>
    </xf>
    <xf borderId="36" fillId="3" fontId="27" numFmtId="0" xfId="0" applyAlignment="1" applyBorder="1" applyFont="1">
      <alignment vertical="center"/>
    </xf>
    <xf borderId="36" fillId="3" fontId="31" numFmtId="0" xfId="0" applyBorder="1" applyFont="1"/>
    <xf borderId="38" fillId="3" fontId="1" numFmtId="0" xfId="0" applyAlignment="1" applyBorder="1" applyFont="1">
      <alignment vertical="center"/>
    </xf>
    <xf borderId="50" fillId="5" fontId="1" numFmtId="0" xfId="0" applyAlignment="1" applyBorder="1" applyFont="1">
      <alignment horizontal="center" readingOrder="0" vertical="center"/>
    </xf>
    <xf borderId="0" fillId="5" fontId="27" numFmtId="0" xfId="0" applyAlignment="1" applyFont="1">
      <alignment vertical="center"/>
    </xf>
    <xf borderId="0" fillId="5" fontId="31" numFmtId="0" xfId="0" applyFont="1"/>
    <xf borderId="53" fillId="5" fontId="3" numFmtId="3" xfId="0" applyAlignment="1" applyBorder="1" applyFont="1" applyNumberFormat="1">
      <alignment horizontal="center" vertical="center"/>
    </xf>
    <xf borderId="54" fillId="6" fontId="1" numFmtId="0" xfId="0" applyAlignment="1" applyBorder="1" applyFont="1">
      <alignment horizontal="center" readingOrder="0" vertical="center"/>
    </xf>
    <xf borderId="0" fillId="6" fontId="27" numFmtId="0" xfId="0" applyAlignment="1" applyFont="1">
      <alignment vertical="center"/>
    </xf>
    <xf borderId="0" fillId="6" fontId="31" numFmtId="0" xfId="0" applyFont="1"/>
    <xf borderId="55" fillId="6" fontId="1" numFmtId="0" xfId="0" applyAlignment="1" applyBorder="1" applyFont="1">
      <alignment vertical="center"/>
    </xf>
    <xf borderId="56" fillId="7" fontId="1" numFmtId="0" xfId="0" applyAlignment="1" applyBorder="1" applyFont="1">
      <alignment horizontal="center" readingOrder="0" vertical="center"/>
    </xf>
    <xf borderId="0" fillId="7" fontId="27" numFmtId="0" xfId="0" applyAlignment="1" applyFont="1">
      <alignment vertical="center"/>
    </xf>
    <xf borderId="0" fillId="7" fontId="31" numFmtId="0" xfId="0" applyFont="1"/>
    <xf borderId="57" fillId="7" fontId="1" numFmtId="0" xfId="0" applyAlignment="1" applyBorder="1" applyFont="1">
      <alignment vertical="center"/>
    </xf>
    <xf borderId="58" fillId="8" fontId="1" numFmtId="0" xfId="0" applyAlignment="1" applyBorder="1" applyFont="1">
      <alignment horizontal="center" readingOrder="0" vertical="center"/>
    </xf>
    <xf borderId="0" fillId="8" fontId="27" numFmtId="0" xfId="0" applyAlignment="1" applyFont="1">
      <alignment vertical="center"/>
    </xf>
    <xf borderId="0" fillId="8" fontId="31" numFmtId="0" xfId="0" applyFont="1"/>
    <xf borderId="59" fillId="8" fontId="1" numFmtId="0" xfId="0" applyAlignment="1" applyBorder="1" applyFont="1">
      <alignment vertical="center"/>
    </xf>
    <xf borderId="0" fillId="3" fontId="27" numFmtId="0" xfId="0" applyAlignment="1" applyFont="1">
      <alignment vertical="center"/>
    </xf>
    <xf borderId="0" fillId="3" fontId="31" numFmtId="0" xfId="0" applyFont="1"/>
    <xf borderId="53" fillId="3" fontId="3" numFmtId="3" xfId="0" applyAlignment="1" applyBorder="1" applyFont="1" applyNumberFormat="1">
      <alignment horizontal="center" vertical="center"/>
    </xf>
    <xf borderId="55" fillId="3" fontId="1" numFmtId="0" xfId="0" applyAlignment="1" applyBorder="1" applyFont="1">
      <alignment vertical="center"/>
    </xf>
    <xf borderId="57" fillId="3" fontId="1" numFmtId="0" xfId="0" applyAlignment="1" applyBorder="1" applyFont="1">
      <alignment vertical="center"/>
    </xf>
    <xf borderId="59" fillId="3" fontId="1" numFmtId="0" xfId="0" applyAlignment="1" applyBorder="1" applyFont="1">
      <alignment vertical="center"/>
    </xf>
    <xf borderId="60" fillId="5" fontId="1" numFmtId="0" xfId="0" applyAlignment="1" applyBorder="1" applyFont="1">
      <alignment horizontal="center" readingOrder="0" vertical="center"/>
    </xf>
    <xf borderId="93" fillId="5" fontId="27" numFmtId="0" xfId="0" applyAlignment="1" applyBorder="1" applyFont="1">
      <alignment vertical="center"/>
    </xf>
    <xf borderId="93" fillId="5" fontId="31" numFmtId="0" xfId="0" applyBorder="1" applyFont="1"/>
    <xf borderId="95" fillId="5" fontId="3" numFmtId="3" xfId="0" applyAlignment="1" applyBorder="1" applyFont="1" applyNumberFormat="1">
      <alignment horizontal="center" vertical="center"/>
    </xf>
    <xf borderId="61" fillId="6" fontId="1" numFmtId="0" xfId="0" applyAlignment="1" applyBorder="1" applyFont="1">
      <alignment horizontal="center" readingOrder="0" vertical="center"/>
    </xf>
    <xf borderId="63" fillId="6" fontId="27" numFmtId="0" xfId="0" applyAlignment="1" applyBorder="1" applyFont="1">
      <alignment vertical="center"/>
    </xf>
    <xf borderId="63" fillId="6" fontId="31" numFmtId="0" xfId="0" applyBorder="1" applyFont="1"/>
    <xf borderId="65" fillId="6" fontId="1" numFmtId="0" xfId="0" applyAlignment="1" applyBorder="1" applyFont="1">
      <alignment vertical="center"/>
    </xf>
    <xf borderId="66" fillId="7" fontId="1" numFmtId="0" xfId="0" applyAlignment="1" applyBorder="1" applyFont="1">
      <alignment horizontal="center" readingOrder="0" vertical="center"/>
    </xf>
    <xf borderId="68" fillId="7" fontId="27" numFmtId="0" xfId="0" applyAlignment="1" applyBorder="1" applyFont="1">
      <alignment vertical="center"/>
    </xf>
    <xf borderId="68" fillId="7" fontId="31" numFmtId="0" xfId="0" applyBorder="1" applyFont="1"/>
    <xf borderId="70" fillId="7" fontId="1" numFmtId="0" xfId="0" applyAlignment="1" applyBorder="1" applyFont="1">
      <alignment vertical="center"/>
    </xf>
    <xf borderId="71" fillId="8" fontId="1" numFmtId="0" xfId="0" applyAlignment="1" applyBorder="1" applyFont="1">
      <alignment horizontal="center" readingOrder="0" vertical="center"/>
    </xf>
    <xf borderId="97" fillId="8" fontId="27" numFmtId="0" xfId="0" applyAlignment="1" applyBorder="1" applyFont="1">
      <alignment vertical="center"/>
    </xf>
    <xf borderId="97" fillId="8" fontId="31" numFmtId="0" xfId="0" applyBorder="1" applyFont="1"/>
    <xf borderId="99" fillId="8" fontId="1" numFmtId="0" xfId="0" applyAlignment="1" applyBorder="1" applyFont="1">
      <alignment vertical="center"/>
    </xf>
    <xf borderId="0" fillId="0" fontId="11" numFmtId="0" xfId="0" applyAlignment="1" applyFont="1">
      <alignment horizontal="center"/>
    </xf>
    <xf borderId="0" fillId="0" fontId="31" numFmtId="0" xfId="0" applyAlignment="1" applyFont="1">
      <alignment vertical="center"/>
    </xf>
    <xf borderId="57" fillId="0" fontId="1" numFmtId="0" xfId="0" applyAlignment="1" applyBorder="1" applyFont="1">
      <alignment vertical="center"/>
    </xf>
    <xf borderId="84" fillId="11" fontId="25" numFmtId="0" xfId="0" applyAlignment="1" applyBorder="1" applyFont="1">
      <alignment shrinkToFit="0" vertical="center" wrapText="0"/>
    </xf>
    <xf borderId="84" fillId="11" fontId="1" numFmtId="0" xfId="0" applyAlignment="1" applyBorder="1" applyFont="1">
      <alignment vertical="center"/>
    </xf>
    <xf borderId="84" fillId="11" fontId="22" numFmtId="0" xfId="0" applyAlignment="1" applyBorder="1" applyFont="1">
      <alignment horizontal="right" readingOrder="0" vertical="center"/>
    </xf>
    <xf borderId="86" fillId="0" fontId="6" numFmtId="0" xfId="0" applyBorder="1" applyFont="1"/>
    <xf borderId="0" fillId="0" fontId="32" numFmtId="0" xfId="0" applyAlignment="1" applyFont="1">
      <alignment horizontal="right" readingOrder="0" vertical="center"/>
    </xf>
    <xf borderId="57" fillId="0" fontId="6" numFmtId="0" xfId="0" applyBorder="1" applyFont="1"/>
    <xf borderId="52" fillId="0" fontId="1" numFmtId="0" xfId="0" applyAlignment="1" applyBorder="1" applyFont="1">
      <alignment horizontal="center" readingOrder="0" vertical="center"/>
    </xf>
    <xf borderId="52" fillId="0" fontId="6" numFmtId="0" xfId="0" applyBorder="1" applyFont="1"/>
    <xf borderId="0" fillId="3" fontId="24" numFmtId="3" xfId="0" applyAlignment="1" applyFont="1" applyNumberFormat="1">
      <alignment vertical="center"/>
    </xf>
    <xf borderId="57" fillId="3" fontId="23" numFmtId="3" xfId="0" applyAlignment="1" applyBorder="1" applyFont="1" applyNumberFormat="1">
      <alignment horizontal="center" readingOrder="0" vertical="center"/>
    </xf>
    <xf borderId="0" fillId="7" fontId="24" numFmtId="3" xfId="0" applyAlignment="1" applyFont="1" applyNumberFormat="1">
      <alignment vertical="center"/>
    </xf>
    <xf borderId="57" fillId="7" fontId="23" numFmtId="3" xfId="0" applyAlignment="1" applyBorder="1" applyFont="1" applyNumberFormat="1">
      <alignment horizontal="center" readingOrder="0" vertical="center"/>
    </xf>
    <xf borderId="105" fillId="0" fontId="1" numFmtId="0" xfId="0" applyAlignment="1" applyBorder="1" applyFont="1">
      <alignment vertical="center"/>
    </xf>
    <xf borderId="77" fillId="10" fontId="25" numFmtId="0" xfId="0" applyAlignment="1" applyBorder="1" applyFont="1">
      <alignment shrinkToFit="0" vertical="center" wrapText="0"/>
    </xf>
    <xf borderId="79" fillId="10" fontId="1" numFmtId="0" xfId="0" applyAlignment="1" applyBorder="1" applyFont="1">
      <alignment vertical="center"/>
    </xf>
    <xf borderId="79" fillId="10" fontId="22" numFmtId="0" xfId="0" applyAlignment="1" applyBorder="1" applyFont="1">
      <alignment horizontal="right" readingOrder="0" vertical="center"/>
    </xf>
    <xf borderId="79" fillId="0" fontId="6" numFmtId="0" xfId="0" applyBorder="1" applyFont="1"/>
    <xf borderId="81" fillId="0" fontId="6" numFmtId="0" xfId="0" applyBorder="1" applyFont="1"/>
    <xf borderId="69" fillId="0" fontId="6" numFmtId="0" xfId="0" applyBorder="1" applyFont="1"/>
    <xf borderId="68" fillId="0" fontId="6" numFmtId="0" xfId="0" applyBorder="1" applyFont="1"/>
    <xf borderId="70" fillId="0" fontId="6" numFmtId="0" xfId="0" applyBorder="1" applyFont="1"/>
    <xf borderId="106" fillId="0" fontId="1" numFmtId="0" xfId="0" applyAlignment="1" applyBorder="1" applyFont="1">
      <alignment vertical="center"/>
    </xf>
    <xf borderId="107" fillId="0" fontId="1" numFmtId="0" xfId="0" applyAlignment="1" applyBorder="1" applyFont="1">
      <alignment horizontal="center" readingOrder="0" vertical="center"/>
    </xf>
    <xf borderId="0" fillId="3" fontId="1" numFmtId="0" xfId="0" applyAlignment="1" applyFont="1">
      <alignment vertical="center"/>
    </xf>
    <xf borderId="55" fillId="3" fontId="23" numFmtId="3" xfId="0" applyAlignment="1" applyBorder="1" applyFont="1" applyNumberFormat="1">
      <alignment horizontal="center" readingOrder="0" vertical="center"/>
    </xf>
    <xf borderId="108" fillId="0" fontId="1" numFmtId="0" xfId="0" applyAlignment="1" applyBorder="1" applyFont="1">
      <alignment vertical="center"/>
    </xf>
    <xf borderId="107" fillId="0" fontId="6" numFmtId="0" xfId="0" applyBorder="1" applyFont="1"/>
    <xf borderId="55" fillId="0" fontId="6" numFmtId="0" xfId="0" applyBorder="1" applyFont="1"/>
    <xf borderId="0" fillId="0" fontId="1" numFmtId="0" xfId="0" applyAlignment="1" applyFont="1">
      <alignment readingOrder="0" vertical="center"/>
    </xf>
    <xf borderId="84" fillId="11" fontId="25" numFmtId="0" xfId="0" applyAlignment="1" applyBorder="1" applyFont="1">
      <alignment readingOrder="0" shrinkToFit="0" vertical="center" wrapText="0"/>
    </xf>
    <xf borderId="0" fillId="6" fontId="1" numFmtId="0" xfId="0" applyAlignment="1" applyFont="1">
      <alignment vertical="center"/>
    </xf>
    <xf borderId="0" fillId="6" fontId="24" numFmtId="3" xfId="0" applyAlignment="1" applyFont="1" applyNumberFormat="1">
      <alignment vertical="center"/>
    </xf>
    <xf borderId="55" fillId="6" fontId="23" numFmtId="3" xfId="0" applyAlignment="1" applyBorder="1" applyFont="1" applyNumberFormat="1">
      <alignment horizontal="center" readingOrder="0" vertical="center"/>
    </xf>
    <xf borderId="109" fillId="0" fontId="1" numFmtId="0" xfId="0" applyAlignment="1" applyBorder="1" applyFont="1">
      <alignment vertical="center"/>
    </xf>
    <xf borderId="110" fillId="0" fontId="6" numFmtId="0" xfId="0" applyBorder="1" applyFont="1"/>
    <xf borderId="63" fillId="0" fontId="6" numFmtId="0" xfId="0" applyBorder="1" applyFont="1"/>
    <xf borderId="64" fillId="0" fontId="6" numFmtId="0" xfId="0" applyBorder="1" applyFont="1"/>
    <xf borderId="65" fillId="0" fontId="6" numFmtId="0" xfId="0" applyBorder="1" applyFont="1"/>
    <xf borderId="111" fillId="0" fontId="6" numFmtId="0" xfId="0" applyBorder="1" applyFont="1"/>
    <xf borderId="112" fillId="0" fontId="1" numFmtId="0" xfId="0" applyAlignment="1" applyBorder="1" applyFont="1">
      <alignment vertical="center"/>
    </xf>
    <xf borderId="113" fillId="0" fontId="1" numFmtId="0" xfId="0" applyAlignment="1" applyBorder="1" applyFont="1">
      <alignment vertical="center"/>
    </xf>
    <xf borderId="97" fillId="0" fontId="1" numFmtId="0" xfId="0" applyAlignment="1" applyBorder="1" applyFont="1">
      <alignment vertical="center"/>
    </xf>
    <xf borderId="59" fillId="0" fontId="1" numFmtId="0" xfId="0" applyAlignment="1" applyBorder="1" applyFont="1">
      <alignment vertical="center"/>
    </xf>
    <xf borderId="97" fillId="12" fontId="25" numFmtId="0" xfId="0" applyAlignment="1" applyBorder="1" applyFont="1">
      <alignment vertical="center"/>
    </xf>
    <xf borderId="97" fillId="12" fontId="1" numFmtId="0" xfId="0" applyAlignment="1" applyBorder="1" applyFont="1">
      <alignment vertical="center"/>
    </xf>
    <xf borderId="97" fillId="12" fontId="22" numFmtId="0" xfId="0" applyAlignment="1" applyBorder="1" applyFont="1">
      <alignment horizontal="right" readingOrder="0" vertical="center"/>
    </xf>
    <xf borderId="99" fillId="0" fontId="6" numFmtId="0" xfId="0" applyBorder="1" applyFont="1"/>
    <xf borderId="59" fillId="3" fontId="23" numFmtId="3" xfId="0" applyAlignment="1" applyBorder="1" applyFont="1" applyNumberFormat="1">
      <alignment horizontal="center" readingOrder="0" vertical="center"/>
    </xf>
    <xf borderId="114" fillId="0" fontId="1" numFmtId="0" xfId="0" applyAlignment="1" applyBorder="1" applyFont="1">
      <alignment vertical="center"/>
    </xf>
    <xf borderId="59" fillId="0" fontId="6" numFmtId="0" xfId="0" applyBorder="1" applyFont="1"/>
    <xf borderId="0" fillId="8" fontId="1" numFmtId="0" xfId="0" applyAlignment="1" applyFont="1">
      <alignment vertical="center"/>
    </xf>
    <xf borderId="0" fillId="8" fontId="24" numFmtId="3" xfId="0" applyAlignment="1" applyFont="1" applyNumberFormat="1">
      <alignment vertical="center"/>
    </xf>
    <xf borderId="59" fillId="8" fontId="23" numFmtId="3" xfId="0" applyAlignment="1" applyBorder="1" applyFont="1" applyNumberFormat="1">
      <alignment horizontal="center" readingOrder="0" vertical="center"/>
    </xf>
    <xf borderId="98" fillId="0" fontId="6" numFmtId="0" xfId="0" applyBorder="1" applyFont="1"/>
    <xf borderId="97" fillId="0" fontId="6" numFmtId="0" xfId="0" applyBorder="1" applyFont="1"/>
    <xf borderId="111" fillId="0" fontId="1" numFmtId="0" xfId="0" applyAlignment="1" applyBorder="1" applyFont="1">
      <alignment vertical="center"/>
    </xf>
    <xf borderId="115" fillId="0" fontId="6" numFmtId="0" xfId="0" applyBorder="1" applyFont="1"/>
    <xf borderId="79" fillId="10" fontId="22" numFmtId="0" xfId="0" applyAlignment="1" applyBorder="1" applyFont="1">
      <alignment horizontal="right" vertical="center"/>
    </xf>
    <xf borderId="97" fillId="12" fontId="22" numFmtId="0" xfId="0" applyAlignment="1" applyBorder="1" applyFont="1">
      <alignment horizontal="right" vertical="center"/>
    </xf>
    <xf borderId="12" fillId="3" fontId="11" numFmtId="0" xfId="0" applyAlignment="1" applyBorder="1" applyFont="1">
      <alignment horizontal="center" readingOrder="0" vertical="center"/>
    </xf>
    <xf borderId="12" fillId="4" fontId="11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 readingOrder="0" vertical="center"/>
    </xf>
    <xf borderId="116" fillId="13" fontId="25" numFmtId="0" xfId="0" applyAlignment="1" applyBorder="1" applyFill="1" applyFont="1">
      <alignment shrinkToFit="0" vertical="center" wrapText="0"/>
    </xf>
    <xf borderId="117" fillId="13" fontId="1" numFmtId="0" xfId="0" applyAlignment="1" applyBorder="1" applyFont="1">
      <alignment vertical="center"/>
    </xf>
    <xf borderId="117" fillId="13" fontId="22" numFmtId="0" xfId="0" applyAlignment="1" applyBorder="1" applyFont="1">
      <alignment horizontal="right" readingOrder="0" vertical="center"/>
    </xf>
    <xf borderId="117" fillId="0" fontId="6" numFmtId="0" xfId="0" applyBorder="1" applyFont="1"/>
    <xf borderId="118" fillId="0" fontId="6" numFmtId="0" xfId="0" applyBorder="1" applyFont="1"/>
    <xf borderId="0" fillId="0" fontId="7" numFmtId="0" xfId="0" applyAlignment="1" applyFont="1">
      <alignment vertical="center"/>
    </xf>
    <xf borderId="119" fillId="0" fontId="1" numFmtId="0" xfId="0" applyAlignment="1" applyBorder="1" applyFont="1">
      <alignment horizontal="center" readingOrder="0" vertical="center"/>
    </xf>
    <xf borderId="0" fillId="3" fontId="1" numFmtId="3" xfId="0" applyAlignment="1" applyFont="1" applyNumberFormat="1">
      <alignment vertical="center"/>
    </xf>
    <xf borderId="120" fillId="3" fontId="1" numFmtId="3" xfId="0" applyAlignment="1" applyBorder="1" applyFont="1" applyNumberFormat="1">
      <alignment readingOrder="0" vertical="center"/>
    </xf>
    <xf borderId="0" fillId="3" fontId="34" numFmtId="0" xfId="0" applyAlignment="1" applyFont="1">
      <alignment vertical="center"/>
    </xf>
    <xf borderId="119" fillId="0" fontId="6" numFmtId="0" xfId="0" applyBorder="1" applyFont="1"/>
    <xf borderId="120" fillId="0" fontId="6" numFmtId="0" xfId="0" applyBorder="1" applyFont="1"/>
    <xf borderId="121" fillId="0" fontId="6" numFmtId="0" xfId="0" applyBorder="1" applyFont="1"/>
    <xf borderId="0" fillId="14" fontId="27" numFmtId="0" xfId="0" applyAlignment="1" applyFill="1" applyFont="1">
      <alignment vertical="center"/>
    </xf>
    <xf borderId="0" fillId="14" fontId="1" numFmtId="3" xfId="0" applyAlignment="1" applyFont="1" applyNumberFormat="1">
      <alignment vertical="center"/>
    </xf>
    <xf borderId="120" fillId="14" fontId="1" numFmtId="3" xfId="0" applyAlignment="1" applyBorder="1" applyFont="1" applyNumberFormat="1">
      <alignment readingOrder="0" vertical="center"/>
    </xf>
    <xf borderId="122" fillId="3" fontId="34" numFmtId="0" xfId="0" applyAlignment="1" applyBorder="1" applyFont="1">
      <alignment vertical="center"/>
    </xf>
    <xf borderId="72" fillId="9" fontId="25" numFmtId="0" xfId="0" applyAlignment="1" applyBorder="1" applyFont="1">
      <alignment shrinkToFit="0" vertical="center" wrapText="0"/>
    </xf>
    <xf borderId="74" fillId="9" fontId="7" numFmtId="0" xfId="0" applyAlignment="1" applyBorder="1" applyFont="1">
      <alignment vertical="center"/>
    </xf>
    <xf borderId="74" fillId="9" fontId="22" numFmtId="0" xfId="0" applyAlignment="1" applyBorder="1" applyFont="1">
      <alignment horizontal="right" readingOrder="0" vertical="center"/>
    </xf>
    <xf borderId="76" fillId="0" fontId="6" numFmtId="0" xfId="0" applyBorder="1" applyFont="1"/>
    <xf borderId="123" fillId="0" fontId="6" numFmtId="0" xfId="0" applyBorder="1" applyFont="1"/>
    <xf borderId="124" fillId="0" fontId="6" numFmtId="0" xfId="0" applyBorder="1" applyFont="1"/>
    <xf borderId="125" fillId="0" fontId="6" numFmtId="0" xfId="0" applyBorder="1" applyFont="1"/>
    <xf borderId="126" fillId="0" fontId="6" numFmtId="0" xfId="0" applyBorder="1" applyFont="1"/>
    <xf borderId="127" fillId="0" fontId="6" numFmtId="0" xfId="0" applyBorder="1" applyFont="1"/>
    <xf borderId="0" fillId="0" fontId="7" numFmtId="0" xfId="0" applyAlignment="1" applyFont="1">
      <alignment vertical="center"/>
    </xf>
    <xf borderId="128" fillId="0" fontId="1" numFmtId="0" xfId="0" applyAlignment="1" applyBorder="1" applyFont="1">
      <alignment horizontal="center" readingOrder="0" vertical="center"/>
    </xf>
    <xf borderId="0" fillId="3" fontId="24" numFmtId="3" xfId="0" applyAlignment="1" applyFont="1" applyNumberFormat="1">
      <alignment horizontal="center" vertical="center"/>
    </xf>
    <xf borderId="0" fillId="3" fontId="7" numFmtId="0" xfId="0" applyAlignment="1" applyFont="1">
      <alignment vertical="center"/>
    </xf>
    <xf borderId="124" fillId="0" fontId="1" numFmtId="0" xfId="0" applyAlignment="1" applyBorder="1" applyFont="1">
      <alignment vertical="center"/>
    </xf>
    <xf borderId="127" fillId="3" fontId="7" numFmtId="0" xfId="0" applyAlignment="1" applyBorder="1" applyFont="1">
      <alignment vertical="center"/>
    </xf>
    <xf borderId="121" fillId="0" fontId="7" numFmtId="0" xfId="0" applyAlignment="1" applyBorder="1" applyFont="1">
      <alignment vertical="center"/>
    </xf>
    <xf borderId="128" fillId="0" fontId="6" numFmtId="0" xfId="0" applyBorder="1" applyFont="1"/>
    <xf borderId="53" fillId="0" fontId="6" numFmtId="0" xfId="0" applyBorder="1" applyFont="1"/>
    <xf borderId="129" fillId="0" fontId="6" numFmtId="0" xfId="0" applyBorder="1" applyFont="1"/>
    <xf borderId="117" fillId="13" fontId="22" numFmtId="0" xfId="0" applyAlignment="1" applyBorder="1" applyFont="1">
      <alignment horizontal="right" vertical="center"/>
    </xf>
    <xf borderId="0" fillId="5" fontId="24" numFmtId="3" xfId="0" applyAlignment="1" applyFont="1" applyNumberFormat="1">
      <alignment horizontal="center" vertical="center"/>
    </xf>
    <xf borderId="130" fillId="3" fontId="7" numFmtId="0" xfId="0" applyAlignment="1" applyBorder="1" applyFont="1">
      <alignment vertical="center"/>
    </xf>
    <xf borderId="127" fillId="3" fontId="34" numFmtId="0" xfId="0" applyAlignment="1" applyBorder="1" applyFont="1">
      <alignment vertical="center"/>
    </xf>
    <xf borderId="131" fillId="0" fontId="6" numFmtId="0" xfId="0" applyBorder="1" applyFont="1"/>
    <xf borderId="93" fillId="0" fontId="6" numFmtId="0" xfId="0" applyBorder="1" applyFont="1"/>
    <xf borderId="94" fillId="0" fontId="6" numFmtId="0" xfId="0" applyBorder="1" applyFont="1"/>
    <xf borderId="95" fillId="0" fontId="6" numFmtId="0" xfId="0" applyBorder="1" applyFont="1"/>
    <xf borderId="132" fillId="0" fontId="6" numFmtId="0" xfId="0" applyBorder="1" applyFont="1"/>
    <xf borderId="133" fillId="0" fontId="6" numFmtId="0" xfId="0" applyBorder="1" applyFont="1"/>
    <xf borderId="132" fillId="0" fontId="7" numFmtId="0" xfId="0" applyAlignment="1" applyBorder="1" applyFont="1">
      <alignment vertical="center"/>
    </xf>
    <xf borderId="68" fillId="0" fontId="7" numFmtId="0" xfId="0" applyAlignment="1" applyBorder="1" applyFont="1">
      <alignment vertical="center"/>
    </xf>
    <xf borderId="57" fillId="0" fontId="7" numFmtId="0" xfId="0" applyAlignment="1" applyBorder="1" applyFont="1">
      <alignment vertical="center"/>
    </xf>
    <xf borderId="82" fillId="11" fontId="25" numFmtId="0" xfId="0" applyAlignment="1" applyBorder="1" applyFont="1">
      <alignment shrinkToFit="0" vertical="center" wrapText="0"/>
    </xf>
    <xf borderId="84" fillId="11" fontId="7" numFmtId="0" xfId="0" applyAlignment="1" applyBorder="1" applyFont="1">
      <alignment vertical="center"/>
    </xf>
    <xf borderId="84" fillId="0" fontId="6" numFmtId="0" xfId="0" applyBorder="1" applyFont="1"/>
    <xf borderId="134" fillId="0" fontId="1" numFmtId="0" xfId="0" applyAlignment="1" applyBorder="1" applyFont="1">
      <alignment horizontal="center" readingOrder="0" vertical="center"/>
    </xf>
    <xf borderId="135" fillId="0" fontId="7" numFmtId="0" xfId="0" applyAlignment="1" applyBorder="1" applyFont="1">
      <alignment vertical="center"/>
    </xf>
    <xf borderId="134" fillId="0" fontId="6" numFmtId="0" xfId="0" applyBorder="1" applyFont="1"/>
    <xf borderId="108" fillId="0" fontId="6" numFmtId="0" xfId="0" applyBorder="1" applyFont="1"/>
    <xf borderId="0" fillId="7" fontId="24" numFmtId="3" xfId="0" applyAlignment="1" applyFont="1" applyNumberFormat="1">
      <alignment horizontal="center" vertical="center"/>
    </xf>
    <xf borderId="105" fillId="3" fontId="7" numFmtId="0" xfId="0" applyAlignment="1" applyBorder="1" applyFont="1">
      <alignment vertical="center"/>
    </xf>
    <xf borderId="136" fillId="0" fontId="6" numFmtId="0" xfId="0" applyBorder="1" applyFont="1"/>
    <xf borderId="106" fillId="0" fontId="6" numFmtId="0" xfId="0" applyBorder="1" applyFont="1"/>
    <xf borderId="93" fillId="0" fontId="7" numFmtId="0" xfId="0" applyAlignment="1" applyBorder="1" applyFont="1">
      <alignment vertical="center"/>
    </xf>
    <xf borderId="106" fillId="0" fontId="7" numFmtId="0" xfId="0" applyAlignment="1" applyBorder="1" applyFont="1">
      <alignment vertical="center"/>
    </xf>
    <xf borderId="53" fillId="0" fontId="7" numFmtId="0" xfId="0" applyAlignment="1" applyBorder="1" applyFont="1">
      <alignment vertical="center"/>
    </xf>
    <xf borderId="74" fillId="9" fontId="22" numFmtId="0" xfId="0" applyAlignment="1" applyBorder="1" applyFont="1">
      <alignment horizontal="right" vertical="center"/>
    </xf>
    <xf borderId="53" fillId="0" fontId="7" numFmtId="0" xfId="0" applyAlignment="1" applyBorder="1" applyFont="1">
      <alignment vertical="center"/>
    </xf>
    <xf borderId="132" fillId="3" fontId="7" numFmtId="0" xfId="0" applyAlignment="1" applyBorder="1" applyFont="1">
      <alignment vertical="center"/>
    </xf>
    <xf borderId="137" fillId="0" fontId="7" numFmtId="0" xfId="0" applyAlignment="1" applyBorder="1" applyFont="1">
      <alignment vertical="center"/>
    </xf>
    <xf borderId="138" fillId="0" fontId="6" numFmtId="0" xfId="0" applyBorder="1" applyFont="1"/>
    <xf borderId="63" fillId="0" fontId="7" numFmtId="0" xfId="0" applyAlignment="1" applyBorder="1" applyFont="1">
      <alignment vertical="center"/>
    </xf>
    <xf borderId="55" fillId="0" fontId="7" numFmtId="0" xfId="0" applyAlignment="1" applyBorder="1" applyFont="1">
      <alignment vertical="center"/>
    </xf>
    <xf borderId="79" fillId="10" fontId="7" numFmtId="0" xfId="0" applyAlignment="1" applyBorder="1" applyFont="1">
      <alignment vertical="center"/>
    </xf>
    <xf borderId="139" fillId="0" fontId="7" numFmtId="0" xfId="0" applyAlignment="1" applyBorder="1" applyFont="1">
      <alignment vertical="center"/>
    </xf>
    <xf borderId="0" fillId="6" fontId="24" numFmtId="3" xfId="0" applyAlignment="1" applyFont="1" applyNumberFormat="1">
      <alignment horizontal="center" vertical="center"/>
    </xf>
    <xf borderId="113" fillId="0" fontId="7" numFmtId="0" xfId="0" applyAlignment="1" applyBorder="1" applyFont="1">
      <alignment vertical="center"/>
    </xf>
    <xf borderId="84" fillId="11" fontId="22" numFmtId="0" xfId="0" applyAlignment="1" applyBorder="1" applyFont="1">
      <alignment horizontal="right" vertical="center"/>
    </xf>
    <xf borderId="106" fillId="3" fontId="7" numFmtId="0" xfId="0" applyAlignment="1" applyBorder="1" applyFont="1">
      <alignment vertical="center"/>
    </xf>
    <xf borderId="112" fillId="0" fontId="6" numFmtId="0" xfId="0" applyBorder="1" applyFont="1"/>
    <xf borderId="0" fillId="3" fontId="34" numFmtId="0" xfId="0" applyAlignment="1" applyFont="1">
      <alignment vertical="center"/>
    </xf>
    <xf borderId="122" fillId="3" fontId="7" numFmtId="0" xfId="0" applyAlignment="1" applyBorder="1" applyFont="1">
      <alignment vertical="center"/>
    </xf>
    <xf borderId="140" fillId="0" fontId="7" numFmtId="0" xfId="0" applyAlignment="1" applyBorder="1" applyFont="1">
      <alignment vertical="center"/>
    </xf>
    <xf borderId="141" fillId="0" fontId="7" numFmtId="0" xfId="0" applyAlignment="1" applyBorder="1" applyFont="1">
      <alignment vertical="center"/>
    </xf>
    <xf borderId="97" fillId="0" fontId="7" numFmtId="0" xfId="0" applyAlignment="1" applyBorder="1" applyFont="1">
      <alignment vertical="center"/>
    </xf>
    <xf borderId="59" fillId="0" fontId="7" numFmtId="0" xfId="0" applyAlignment="1" applyBorder="1" applyFont="1">
      <alignment vertical="center"/>
    </xf>
    <xf borderId="97" fillId="12" fontId="7" numFmtId="0" xfId="0" applyAlignment="1" applyBorder="1" applyFont="1">
      <alignment vertical="center"/>
    </xf>
    <xf borderId="114" fillId="0" fontId="7" numFmtId="0" xfId="0" applyAlignment="1" applyBorder="1" applyFont="1">
      <alignment vertical="center"/>
    </xf>
    <xf borderId="0" fillId="8" fontId="24" numFmtId="3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1" numFmtId="3" xfId="0" applyAlignment="1" applyFont="1" applyNumberFormat="1">
      <alignment vertical="center"/>
    </xf>
    <xf borderId="124" fillId="0" fontId="1" numFmtId="0" xfId="0" applyAlignment="1" applyBorder="1" applyFont="1">
      <alignment vertical="center"/>
    </xf>
    <xf borderId="124" fillId="0" fontId="1" numFmtId="3" xfId="0" applyAlignment="1" applyBorder="1" applyFont="1" applyNumberFormat="1">
      <alignment vertical="center"/>
    </xf>
    <xf borderId="127" fillId="3" fontId="34" numFmtId="0" xfId="0" applyAlignment="1" applyBorder="1" applyFont="1">
      <alignment vertical="center"/>
    </xf>
    <xf borderId="93" fillId="9" fontId="25" numFmtId="0" xfId="0" applyAlignment="1" applyBorder="1" applyFont="1">
      <alignment shrinkToFit="0" vertical="center" wrapText="0"/>
    </xf>
    <xf borderId="93" fillId="9" fontId="7" numFmtId="0" xfId="0" applyAlignment="1" applyBorder="1" applyFont="1">
      <alignment vertical="center"/>
    </xf>
    <xf borderId="93" fillId="9" fontId="22" numFmtId="0" xfId="0" applyAlignment="1" applyBorder="1" applyFont="1">
      <alignment horizontal="right" vertical="center"/>
    </xf>
    <xf borderId="127" fillId="3" fontId="7" numFmtId="0" xfId="0" applyAlignment="1" applyBorder="1" applyFont="1">
      <alignment vertical="center"/>
    </xf>
    <xf borderId="137" fillId="0" fontId="7" numFmtId="0" xfId="0" applyAlignment="1" applyBorder="1" applyFont="1">
      <alignment vertical="center"/>
    </xf>
    <xf borderId="142" fillId="0" fontId="7" numFmtId="0" xfId="0" applyAlignment="1" applyBorder="1" applyFont="1">
      <alignment horizontal="center" readingOrder="0" vertical="center"/>
    </xf>
    <xf borderId="31" fillId="3" fontId="7" numFmtId="0" xfId="0" applyAlignment="1" applyBorder="1" applyFont="1">
      <alignment vertical="center"/>
    </xf>
    <xf borderId="31" fillId="0" fontId="6" numFmtId="0" xfId="0" applyBorder="1" applyFont="1"/>
    <xf borderId="32" fillId="0" fontId="6" numFmtId="0" xfId="0" applyBorder="1" applyFont="1"/>
    <xf borderId="31" fillId="3" fontId="7" numFmtId="3" xfId="0" applyAlignment="1" applyBorder="1" applyFont="1" applyNumberFormat="1">
      <alignment vertical="center"/>
    </xf>
    <xf borderId="33" fillId="3" fontId="7" numFmtId="3" xfId="0" applyAlignment="1" applyBorder="1" applyFont="1" applyNumberFormat="1">
      <alignment readingOrder="0" vertical="center"/>
    </xf>
    <xf borderId="0" fillId="7" fontId="7" numFmtId="0" xfId="0" applyAlignment="1" applyFont="1">
      <alignment vertical="center"/>
    </xf>
    <xf borderId="0" fillId="7" fontId="7" numFmtId="3" xfId="0" applyAlignment="1" applyFont="1" applyNumberFormat="1">
      <alignment vertical="center"/>
    </xf>
    <xf borderId="57" fillId="7" fontId="7" numFmtId="3" xfId="0" applyAlignment="1" applyBorder="1" applyFont="1" applyNumberFormat="1">
      <alignment readingOrder="0" vertical="center"/>
    </xf>
    <xf borderId="143" fillId="0" fontId="7" numFmtId="0" xfId="0" applyAlignment="1" applyBorder="1" applyFont="1">
      <alignment vertical="center"/>
    </xf>
    <xf borderId="63" fillId="10" fontId="25" numFmtId="0" xfId="0" applyAlignment="1" applyBorder="1" applyFont="1">
      <alignment shrinkToFit="0" vertical="center" wrapText="0"/>
    </xf>
    <xf borderId="63" fillId="10" fontId="7" numFmtId="0" xfId="0" applyAlignment="1" applyBorder="1" applyFont="1">
      <alignment vertical="center"/>
    </xf>
    <xf borderId="63" fillId="10" fontId="22" numFmtId="0" xfId="0" applyAlignment="1" applyBorder="1" applyFont="1">
      <alignment horizontal="right" vertical="center"/>
    </xf>
    <xf borderId="84" fillId="11" fontId="22" numFmtId="0" xfId="0" applyAlignment="1" applyBorder="1" applyFont="1">
      <alignment horizontal="right" vertical="center"/>
    </xf>
    <xf borderId="0" fillId="0" fontId="1" numFmtId="0" xfId="0" applyAlignment="1" applyFont="1">
      <alignment horizontal="center" readingOrder="0" vertical="center"/>
    </xf>
    <xf borderId="0" fillId="0" fontId="27" numFmtId="0" xfId="0" applyAlignment="1" applyFont="1">
      <alignment vertical="center"/>
    </xf>
    <xf borderId="0" fillId="0" fontId="24" numFmtId="3" xfId="0" applyAlignment="1" applyFont="1" applyNumberFormat="1">
      <alignment vertical="center"/>
    </xf>
    <xf borderId="0" fillId="0" fontId="23" numFmtId="3" xfId="0" applyAlignment="1" applyFont="1" applyNumberFormat="1">
      <alignment horizontal="center" readingOrder="0" vertical="center"/>
    </xf>
    <xf borderId="0" fillId="3" fontId="8" numFmtId="0" xfId="0" applyAlignment="1" applyFont="1">
      <alignment vertical="center"/>
    </xf>
    <xf borderId="0" fillId="4" fontId="8" numFmtId="0" xfId="0" applyAlignment="1" applyFont="1">
      <alignment vertical="center"/>
    </xf>
    <xf borderId="51" fillId="5" fontId="27" numFmtId="0" xfId="0" applyAlignment="1" applyBorder="1" applyFont="1">
      <alignment vertical="center"/>
    </xf>
    <xf borderId="51" fillId="8" fontId="27" numFmtId="0" xfId="0" applyAlignment="1" applyBorder="1" applyFont="1">
      <alignment vertical="center"/>
    </xf>
    <xf borderId="24" fillId="0" fontId="1" numFmtId="0" xfId="0" applyAlignment="1" applyBorder="1" applyFont="1">
      <alignment horizontal="center" readingOrder="0" vertical="center"/>
    </xf>
    <xf borderId="25" fillId="0" fontId="27" numFmtId="0" xfId="0" applyAlignment="1" applyBorder="1" applyFont="1">
      <alignment vertical="center"/>
    </xf>
    <xf borderId="26" fillId="0" fontId="6" numFmtId="0" xfId="0" applyBorder="1" applyFont="1"/>
    <xf borderId="27" fillId="0" fontId="6" numFmtId="0" xfId="0" applyBorder="1" applyFont="1"/>
    <xf borderId="26" fillId="0" fontId="24" numFmtId="0" xfId="0" applyAlignment="1" applyBorder="1" applyFont="1">
      <alignment horizontal="center" vertical="center"/>
    </xf>
    <xf borderId="28" fillId="0" fontId="23" numFmtId="0" xfId="0" applyAlignment="1" applyBorder="1" applyFont="1">
      <alignment horizontal="center" readingOrder="0" vertical="center"/>
    </xf>
    <xf borderId="44" fillId="0" fontId="6" numFmtId="0" xfId="0" applyBorder="1" applyFont="1"/>
    <xf borderId="41" fillId="0" fontId="6" numFmtId="0" xfId="0" applyBorder="1" applyFont="1"/>
    <xf borderId="42" fillId="0" fontId="6" numFmtId="0" xfId="0" applyBorder="1" applyFont="1"/>
    <xf borderId="54" fillId="0" fontId="1" numFmtId="0" xfId="0" applyAlignment="1" applyBorder="1" applyFont="1">
      <alignment horizontal="center" readingOrder="0" vertical="center"/>
    </xf>
    <xf borderId="51" fillId="0" fontId="27" numFmtId="0" xfId="0" applyAlignment="1" applyBorder="1" applyFont="1">
      <alignment vertical="center"/>
    </xf>
    <xf borderId="0" fillId="0" fontId="24" numFmtId="0" xfId="0" applyAlignment="1" applyFont="1">
      <alignment horizontal="center" vertical="center"/>
    </xf>
    <xf borderId="55" fillId="0" fontId="23" numFmtId="0" xfId="0" applyAlignment="1" applyBorder="1" applyFont="1">
      <alignment horizontal="center" readingOrder="0" vertical="center"/>
    </xf>
    <xf borderId="61" fillId="0" fontId="6" numFmtId="0" xfId="0" applyBorder="1" applyFont="1"/>
    <xf borderId="80" fillId="0" fontId="6" numFmtId="0" xfId="0" applyBorder="1" applyFont="1"/>
    <xf borderId="77" fillId="10" fontId="25" numFmtId="0" xfId="0" applyAlignment="1" applyBorder="1" applyFont="1">
      <alignment readingOrder="0" shrinkToFit="0" vertical="center" wrapText="0"/>
    </xf>
    <xf borderId="0" fillId="3" fontId="1" numFmtId="0" xfId="0" applyAlignment="1" applyFont="1">
      <alignment readingOrder="0" vertical="center"/>
    </xf>
    <xf borderId="0" fillId="6" fontId="1" numFmtId="0" xfId="0" applyAlignment="1" applyFont="1">
      <alignment readingOrder="0" vertical="center"/>
    </xf>
    <xf borderId="144" fillId="0" fontId="31" numFmtId="0" xfId="0" applyBorder="1" applyFont="1"/>
    <xf borderId="145" fillId="12" fontId="25" numFmtId="0" xfId="0" applyAlignment="1" applyBorder="1" applyFont="1">
      <alignment readingOrder="0" vertical="center"/>
    </xf>
    <xf borderId="146" fillId="12" fontId="1" numFmtId="0" xfId="0" applyAlignment="1" applyBorder="1" applyFont="1">
      <alignment vertical="center"/>
    </xf>
    <xf borderId="146" fillId="12" fontId="22" numFmtId="0" xfId="0" applyAlignment="1" applyBorder="1" applyFont="1">
      <alignment horizontal="right" readingOrder="0" vertical="center"/>
    </xf>
    <xf borderId="147" fillId="0" fontId="6" numFmtId="0" xfId="0" applyBorder="1" applyFont="1"/>
    <xf borderId="148" fillId="0" fontId="31" numFmtId="0" xfId="0" applyBorder="1" applyFont="1"/>
    <xf borderId="149" fillId="0" fontId="1" numFmtId="0" xfId="0" applyAlignment="1" applyBorder="1" applyFont="1">
      <alignment horizontal="center" readingOrder="0" vertical="center"/>
    </xf>
    <xf borderId="150" fillId="3" fontId="23" numFmtId="3" xfId="0" applyAlignment="1" applyBorder="1" applyFont="1" applyNumberFormat="1">
      <alignment horizontal="center" readingOrder="0" vertical="center"/>
    </xf>
    <xf borderId="151" fillId="0" fontId="31" numFmtId="0" xfId="0" applyBorder="1" applyFont="1"/>
    <xf borderId="149" fillId="0" fontId="6" numFmtId="0" xfId="0" applyBorder="1" applyFont="1"/>
    <xf borderId="150" fillId="0" fontId="6" numFmtId="0" xfId="0" applyBorder="1" applyFont="1"/>
    <xf borderId="150" fillId="8" fontId="23" numFmtId="3" xfId="0" applyAlignment="1" applyBorder="1" applyFont="1" applyNumberFormat="1">
      <alignment horizontal="center" readingOrder="0" vertical="center"/>
    </xf>
    <xf borderId="152" fillId="0" fontId="6" numFmtId="0" xfId="0" applyBorder="1" applyFont="1"/>
    <xf borderId="102" fillId="0" fontId="6" numFmtId="0" xfId="0" applyBorder="1" applyFont="1"/>
    <xf borderId="153" fillId="0" fontId="6" numFmtId="0" xfId="0" applyBorder="1" applyFont="1"/>
    <xf borderId="104" fillId="0" fontId="6" numFmtId="0" xfId="0" applyBorder="1" applyFont="1"/>
    <xf borderId="154" fillId="0" fontId="31" numFmtId="0" xfId="0" applyBorder="1" applyFont="1"/>
    <xf borderId="39" fillId="6" fontId="6" numFmtId="0" xfId="0" applyBorder="1" applyFont="1"/>
    <xf borderId="43" fillId="6" fontId="23" numFmtId="3" xfId="0" applyAlignment="1" applyBorder="1" applyFont="1" applyNumberFormat="1">
      <alignment horizontal="center" readingOrder="0" vertical="center"/>
    </xf>
    <xf borderId="60" fillId="6" fontId="6" numFmtId="0" xfId="0" applyBorder="1" applyFont="1"/>
    <xf borderId="92" fillId="6" fontId="27" numFmtId="0" xfId="0" applyAlignment="1" applyBorder="1" applyFont="1">
      <alignment vertical="center"/>
    </xf>
    <xf borderId="93" fillId="6" fontId="6" numFmtId="0" xfId="0" applyBorder="1" applyFont="1"/>
    <xf borderId="94" fillId="6" fontId="6" numFmtId="0" xfId="0" applyBorder="1" applyFont="1"/>
    <xf borderId="93" fillId="6" fontId="24" numFmtId="0" xfId="0" applyAlignment="1" applyBorder="1" applyFont="1">
      <alignment horizontal="center" vertical="center"/>
    </xf>
    <xf borderId="95" fillId="6" fontId="23" numFmtId="3" xfId="0" applyAlignment="1" applyBorder="1" applyFont="1" applyNumberFormat="1">
      <alignment horizontal="center" readingOrder="0" vertical="center"/>
    </xf>
    <xf borderId="145" fillId="12" fontId="2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4" fillId="2" fontId="6" numFmtId="0" xfId="0" applyBorder="1" applyFont="1"/>
    <xf borderId="155" fillId="2" fontId="6" numFmtId="0" xfId="0" applyBorder="1" applyFont="1"/>
    <xf borderId="14" fillId="2" fontId="5" numFmtId="0" xfId="0" applyAlignment="1" applyBorder="1" applyFont="1">
      <alignment horizontal="left" readingOrder="0" vertical="center"/>
    </xf>
    <xf borderId="155" fillId="2" fontId="5" numFmtId="0" xfId="0" applyAlignment="1" applyBorder="1" applyFont="1">
      <alignment horizontal="left" readingOrder="0" vertical="center"/>
    </xf>
    <xf borderId="156" fillId="3" fontId="10" numFmtId="0" xfId="0" applyAlignment="1" applyBorder="1" applyFont="1">
      <alignment horizontal="left" readingOrder="0" vertical="center"/>
    </xf>
    <xf borderId="157" fillId="3" fontId="10" numFmtId="0" xfId="0" applyAlignment="1" applyBorder="1" applyFont="1">
      <alignment horizontal="left" readingOrder="0" vertical="center"/>
    </xf>
    <xf borderId="31" fillId="3" fontId="24" numFmtId="0" xfId="0" applyAlignment="1" applyBorder="1" applyFont="1">
      <alignment horizontal="center" readingOrder="0" vertical="center"/>
    </xf>
    <xf borderId="41" fillId="7" fontId="24" numFmtId="0" xfId="0" applyAlignment="1" applyBorder="1" applyFont="1">
      <alignment horizontal="center" readingOrder="0" vertical="center"/>
    </xf>
    <xf borderId="0" fillId="3" fontId="24" numFmtId="0" xfId="0" applyAlignment="1" applyFont="1">
      <alignment horizontal="center" readingOrder="0" vertical="center"/>
    </xf>
    <xf borderId="68" fillId="7" fontId="24" numFmtId="0" xfId="0" applyAlignment="1" applyBorder="1" applyFont="1">
      <alignment horizontal="center" readingOrder="0" vertical="center"/>
    </xf>
    <xf borderId="63" fillId="6" fontId="24" numFmtId="0" xfId="0" applyAlignment="1" applyBorder="1" applyFont="1">
      <alignment horizontal="center" readingOrder="0" vertical="center"/>
    </xf>
    <xf borderId="158" fillId="15" fontId="25" numFmtId="0" xfId="0" applyAlignment="1" applyBorder="1" applyFill="1" applyFont="1">
      <alignment readingOrder="0" shrinkToFit="0" vertical="center" wrapText="0"/>
    </xf>
    <xf borderId="159" fillId="15" fontId="1" numFmtId="0" xfId="0" applyAlignment="1" applyBorder="1" applyFont="1">
      <alignment vertical="center"/>
    </xf>
    <xf borderId="159" fillId="15" fontId="22" numFmtId="0" xfId="0" applyAlignment="1" applyBorder="1" applyFont="1">
      <alignment horizontal="right" readingOrder="0" vertical="center"/>
    </xf>
    <xf borderId="159" fillId="0" fontId="6" numFmtId="0" xfId="0" applyBorder="1" applyFont="1"/>
    <xf borderId="160" fillId="0" fontId="6" numFmtId="0" xfId="0" applyBorder="1" applyFont="1"/>
    <xf borderId="161" fillId="0" fontId="1" numFmtId="0" xfId="0" applyAlignment="1" applyBorder="1" applyFont="1">
      <alignment horizontal="center" readingOrder="0" vertical="center"/>
    </xf>
    <xf borderId="162" fillId="3" fontId="23" numFmtId="3" xfId="0" applyAlignment="1" applyBorder="1" applyFont="1" applyNumberFormat="1">
      <alignment horizontal="center" readingOrder="0" vertical="center"/>
    </xf>
    <xf borderId="161" fillId="0" fontId="6" numFmtId="0" xfId="0" applyBorder="1" applyFont="1"/>
    <xf borderId="162" fillId="0" fontId="6" numFmtId="0" xfId="0" applyBorder="1" applyFont="1"/>
    <xf borderId="0" fillId="16" fontId="27" numFmtId="0" xfId="0" applyAlignment="1" applyFill="1" applyFont="1">
      <alignment vertical="center"/>
    </xf>
    <xf borderId="0" fillId="16" fontId="24" numFmtId="3" xfId="0" applyAlignment="1" applyFont="1" applyNumberFormat="1">
      <alignment vertical="center"/>
    </xf>
    <xf borderId="162" fillId="16" fontId="23" numFmtId="3" xfId="0" applyAlignment="1" applyBorder="1" applyFont="1" applyNumberFormat="1">
      <alignment horizontal="center" readingOrder="0" vertical="center"/>
    </xf>
    <xf borderId="130" fillId="0" fontId="1" numFmtId="0" xfId="0" applyAlignment="1" applyBorder="1" applyFont="1">
      <alignment vertical="center"/>
    </xf>
    <xf borderId="163" fillId="0" fontId="6" numFmtId="0" xfId="0" applyBorder="1" applyFont="1"/>
    <xf borderId="164" fillId="0" fontId="6" numFmtId="0" xfId="0" applyBorder="1" applyFont="1"/>
    <xf borderId="165" fillId="0" fontId="6" numFmtId="0" xfId="0" applyBorder="1" applyFont="1"/>
    <xf borderId="166" fillId="0" fontId="6" numFmtId="0" xfId="0" applyBorder="1" applyFont="1"/>
    <xf borderId="132" fillId="0" fontId="1" numFmtId="0" xfId="0" applyAlignment="1" applyBorder="1" applyFont="1">
      <alignment vertical="center"/>
    </xf>
    <xf borderId="57" fillId="0" fontId="32" numFmtId="0" xfId="0" applyAlignment="1" applyBorder="1" applyFont="1">
      <alignment horizontal="right" readingOrder="0" vertical="center"/>
    </xf>
    <xf borderId="135" fillId="0" fontId="32" numFmtId="0" xfId="0" applyAlignment="1" applyBorder="1" applyFont="1">
      <alignment horizontal="right" readingOrder="0" vertical="center"/>
    </xf>
    <xf borderId="105" fillId="0" fontId="31" numFmtId="0" xfId="0" applyBorder="1" applyFont="1"/>
    <xf borderId="106" fillId="0" fontId="31" numFmtId="0" xfId="0" applyBorder="1" applyFont="1"/>
    <xf borderId="138" fillId="0" fontId="1" numFmtId="0" xfId="0" applyAlignment="1" applyBorder="1" applyFont="1">
      <alignment vertical="center"/>
    </xf>
    <xf borderId="167" fillId="0" fontId="31" numFmtId="0" xfId="0" applyBorder="1" applyFont="1"/>
    <xf borderId="113" fillId="0" fontId="31" numFmtId="0" xfId="0" applyBorder="1" applyFont="1"/>
    <xf borderId="112" fillId="0" fontId="31" numFmtId="0" xfId="0" applyBorder="1" applyFont="1"/>
    <xf borderId="141" fillId="0" fontId="31" numFmtId="0" xfId="0" applyBorder="1" applyFont="1"/>
    <xf borderId="1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0" fillId="3" fontId="35" numFmtId="0" xfId="0" applyAlignment="1" applyFont="1">
      <alignment horizontal="center" vertical="center"/>
    </xf>
    <xf borderId="10" fillId="3" fontId="35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12" fillId="3" fontId="9" numFmtId="0" xfId="0" applyAlignment="1" applyBorder="1" applyFont="1">
      <alignment horizontal="center" readingOrder="0" shrinkToFit="0" vertical="center" wrapText="0"/>
    </xf>
    <xf borderId="0" fillId="3" fontId="11" numFmtId="0" xfId="0" applyAlignment="1" applyFont="1">
      <alignment readingOrder="0" vertical="center"/>
    </xf>
    <xf borderId="10" fillId="3" fontId="11" numFmtId="0" xfId="0" applyAlignment="1" applyBorder="1" applyFont="1">
      <alignment readingOrder="0" vertical="center"/>
    </xf>
    <xf borderId="0" fillId="3" fontId="11" numFmtId="0" xfId="0" applyAlignment="1" applyFont="1">
      <alignment vertical="center"/>
    </xf>
    <xf borderId="10" fillId="3" fontId="11" numFmtId="0" xfId="0" applyAlignment="1" applyBorder="1" applyFont="1">
      <alignment vertical="center"/>
    </xf>
    <xf borderId="12" fillId="4" fontId="9" numFmtId="0" xfId="0" applyAlignment="1" applyBorder="1" applyFont="1">
      <alignment horizontal="center" readingOrder="0" shrinkToFit="0" vertical="center" wrapText="0"/>
    </xf>
    <xf borderId="0" fillId="4" fontId="11" numFmtId="0" xfId="0" applyAlignment="1" applyFont="1">
      <alignment readingOrder="0" vertical="center"/>
    </xf>
    <xf borderId="10" fillId="4" fontId="11" numFmtId="0" xfId="0" applyAlignment="1" applyBorder="1" applyFont="1">
      <alignment readingOrder="0" vertical="center"/>
    </xf>
    <xf borderId="0" fillId="3" fontId="10" numFmtId="0" xfId="0" applyAlignment="1" applyFont="1">
      <alignment shrinkToFit="0" vertical="center" wrapText="0"/>
    </xf>
    <xf borderId="0" fillId="4" fontId="10" numFmtId="0" xfId="0" applyAlignment="1" applyFont="1">
      <alignment shrinkToFit="0" vertical="center" wrapText="0"/>
    </xf>
    <xf borderId="0" fillId="4" fontId="11" numFmtId="0" xfId="0" applyAlignment="1" applyFont="1">
      <alignment vertical="center"/>
    </xf>
    <xf borderId="14" fillId="0" fontId="11" numFmtId="0" xfId="0" applyAlignment="1" applyBorder="1" applyFont="1">
      <alignment vertical="center"/>
    </xf>
    <xf borderId="0" fillId="0" fontId="3" numFmtId="0" xfId="0" applyAlignment="1" applyFont="1">
      <alignment vertical="bottom"/>
    </xf>
    <xf borderId="0" fillId="3" fontId="36" numFmtId="0" xfId="0" applyAlignment="1" applyFont="1">
      <alignment vertical="bottom"/>
    </xf>
    <xf borderId="0" fillId="3" fontId="37" numFmtId="0" xfId="0" applyAlignment="1" applyFont="1">
      <alignment readingOrder="0" vertical="bottom"/>
    </xf>
    <xf borderId="0" fillId="3" fontId="38" numFmtId="0" xfId="0" applyAlignment="1" applyFont="1">
      <alignment horizontal="center" readingOrder="0" vertical="bottom"/>
    </xf>
    <xf borderId="0" fillId="3" fontId="38" numFmtId="3" xfId="0" applyAlignment="1" applyFont="1" applyNumberFormat="1">
      <alignment horizontal="center" readingOrder="0" vertical="bottom"/>
    </xf>
    <xf borderId="0" fillId="3" fontId="39" numFmtId="0" xfId="0" applyAlignment="1" applyFont="1">
      <alignment readingOrder="0" vertical="bottom"/>
    </xf>
    <xf borderId="0" fillId="3" fontId="40" numFmtId="0" xfId="0" applyAlignment="1" applyFont="1">
      <alignment readingOrder="0" vertical="bottom"/>
    </xf>
    <xf borderId="0" fillId="3" fontId="41" numFmtId="0" xfId="0" applyAlignment="1" applyFont="1">
      <alignment readingOrder="0" vertical="bottom"/>
    </xf>
    <xf borderId="0" fillId="0" fontId="25" numFmtId="0" xfId="0" applyAlignment="1" applyFont="1">
      <alignment horizontal="center" readingOrder="0" vertical="center"/>
    </xf>
    <xf borderId="19" fillId="3" fontId="3" numFmtId="0" xfId="0" applyAlignment="1" applyBorder="1" applyFont="1">
      <alignment horizontal="center" readingOrder="0" vertical="center"/>
    </xf>
    <xf borderId="21" fillId="3" fontId="42" numFmtId="0" xfId="0" applyAlignment="1" applyBorder="1" applyFont="1">
      <alignment horizontal="center" vertical="center"/>
    </xf>
    <xf borderId="0" fillId="3" fontId="25" numFmtId="0" xfId="0" applyAlignment="1" applyFont="1">
      <alignment horizontal="center" readingOrder="0" shrinkToFit="0" vertical="center" wrapText="1"/>
    </xf>
    <xf borderId="24" fillId="3" fontId="3" numFmtId="0" xfId="0" applyAlignment="1" applyBorder="1" applyFont="1">
      <alignment horizontal="center" readingOrder="0" vertical="center"/>
    </xf>
    <xf borderId="26" fillId="3" fontId="42" numFmtId="0" xfId="0" applyAlignment="1" applyBorder="1" applyFont="1">
      <alignment horizontal="center" vertical="center"/>
    </xf>
    <xf borderId="29" fillId="3" fontId="3" numFmtId="0" xfId="0" applyAlignment="1" applyBorder="1" applyFont="1">
      <alignment horizontal="center" readingOrder="0" vertical="center"/>
    </xf>
    <xf borderId="31" fillId="3" fontId="42" numFmtId="0" xfId="0" applyAlignment="1" applyBorder="1" applyFont="1">
      <alignment horizontal="center" vertical="center"/>
    </xf>
    <xf borderId="34" fillId="3" fontId="3" numFmtId="0" xfId="0" applyAlignment="1" applyBorder="1" applyFont="1">
      <alignment horizontal="center" readingOrder="0" vertical="center"/>
    </xf>
    <xf borderId="36" fillId="3" fontId="42" numFmtId="0" xfId="0" applyAlignment="1" applyBorder="1" applyFont="1">
      <alignment horizontal="center" vertical="center"/>
    </xf>
    <xf borderId="41" fillId="5" fontId="42" numFmtId="0" xfId="0" applyAlignment="1" applyBorder="1" applyFont="1">
      <alignment horizontal="center" vertical="center"/>
    </xf>
    <xf borderId="41" fillId="6" fontId="42" numFmtId="0" xfId="0" applyAlignment="1" applyBorder="1" applyFont="1">
      <alignment horizontal="center" vertical="center"/>
    </xf>
    <xf borderId="41" fillId="7" fontId="42" numFmtId="0" xfId="0" applyAlignment="1" applyBorder="1" applyFont="1">
      <alignment horizontal="center" vertical="center"/>
    </xf>
    <xf borderId="41" fillId="8" fontId="42" numFmtId="0" xfId="0" applyAlignment="1" applyBorder="1" applyFont="1">
      <alignment horizontal="center" vertical="center"/>
    </xf>
    <xf borderId="50" fillId="3" fontId="3" numFmtId="0" xfId="0" applyAlignment="1" applyBorder="1" applyFont="1">
      <alignment horizontal="center" readingOrder="0" vertical="center"/>
    </xf>
    <xf borderId="0" fillId="3" fontId="42" numFmtId="0" xfId="0" applyAlignment="1" applyFont="1">
      <alignment horizontal="center" vertical="center"/>
    </xf>
    <xf borderId="54" fillId="3" fontId="3" numFmtId="0" xfId="0" applyAlignment="1" applyBorder="1" applyFont="1">
      <alignment horizontal="center" readingOrder="0" vertical="center"/>
    </xf>
    <xf borderId="56" fillId="3" fontId="3" numFmtId="0" xfId="0" applyAlignment="1" applyBorder="1" applyFont="1">
      <alignment horizontal="center" readingOrder="0" vertical="center"/>
    </xf>
    <xf borderId="58" fillId="3" fontId="3" numFmtId="0" xfId="0" applyAlignment="1" applyBorder="1" applyFont="1">
      <alignment horizontal="center" readingOrder="0" vertical="center"/>
    </xf>
    <xf borderId="0" fillId="5" fontId="42" numFmtId="0" xfId="0" applyAlignment="1" applyFont="1">
      <alignment horizontal="center" vertical="center"/>
    </xf>
    <xf borderId="63" fillId="6" fontId="42" numFmtId="0" xfId="0" applyAlignment="1" applyBorder="1" applyFont="1">
      <alignment horizontal="center" vertical="center"/>
    </xf>
    <xf borderId="68" fillId="7" fontId="42" numFmtId="0" xfId="0" applyAlignment="1" applyBorder="1" applyFont="1">
      <alignment horizontal="center" vertical="center"/>
    </xf>
    <xf borderId="0" fillId="8" fontId="42" numFmtId="0" xfId="0" applyAlignment="1" applyFont="1">
      <alignment horizontal="center" vertical="center"/>
    </xf>
    <xf borderId="0" fillId="3" fontId="36" numFmtId="0" xfId="0" applyAlignment="1" applyFont="1">
      <alignment horizontal="left" readingOrder="0" vertical="bottom"/>
    </xf>
    <xf borderId="0" fillId="3" fontId="39" numFmtId="0" xfId="0" applyAlignment="1" applyFont="1">
      <alignment horizontal="left" readingOrder="0" vertical="bottom"/>
    </xf>
    <xf borderId="0" fillId="3" fontId="40" numFmtId="0" xfId="0" applyAlignment="1" applyFont="1">
      <alignment horizontal="left" readingOrder="0" vertical="bottom"/>
    </xf>
    <xf borderId="0" fillId="3" fontId="41" numFmtId="0" xfId="0" applyAlignment="1" applyFont="1">
      <alignment horizontal="left" readingOrder="0" vertical="bottom"/>
    </xf>
    <xf borderId="0" fillId="17" fontId="25" numFmtId="0" xfId="0" applyAlignment="1" applyFill="1" applyFont="1">
      <alignment horizontal="center" readingOrder="0" shrinkToFit="0" vertical="center" wrapText="1"/>
    </xf>
    <xf borderId="92" fillId="5" fontId="23" numFmtId="0" xfId="0" applyAlignment="1" applyBorder="1" applyFont="1">
      <alignment vertical="center"/>
    </xf>
    <xf borderId="93" fillId="5" fontId="42" numFmtId="0" xfId="0" applyAlignment="1" applyBorder="1" applyFont="1">
      <alignment horizontal="center" vertical="center"/>
    </xf>
    <xf borderId="96" fillId="8" fontId="23" numFmtId="0" xfId="0" applyAlignment="1" applyBorder="1" applyFont="1">
      <alignment vertical="center"/>
    </xf>
    <xf borderId="97" fillId="8" fontId="42" numFmtId="0" xfId="0" applyAlignment="1" applyBorder="1" applyFont="1">
      <alignment horizontal="center" vertical="center"/>
    </xf>
    <xf borderId="0" fillId="17" fontId="25" numFmtId="0" xfId="0" applyAlignment="1" applyFont="1">
      <alignment horizontal="center" vertical="center"/>
    </xf>
    <xf borderId="0" fillId="3" fontId="25" numFmtId="0" xfId="0" applyAlignment="1" applyFont="1">
      <alignment horizontal="center" readingOrder="0" vertical="center"/>
    </xf>
    <xf borderId="0" fillId="17" fontId="25" numFmtId="0" xfId="0" applyAlignment="1" applyFont="1">
      <alignment horizontal="center" readingOrder="0" vertical="center"/>
    </xf>
    <xf borderId="0" fillId="0" fontId="36" numFmtId="0" xfId="0" applyAlignment="1" applyFont="1">
      <alignment vertical="center"/>
    </xf>
    <xf borderId="0" fillId="0" fontId="43" numFmtId="0" xfId="0" applyAlignment="1" applyFont="1">
      <alignment horizontal="left" readingOrder="0" vertical="bottom"/>
    </xf>
    <xf borderId="21" fillId="3" fontId="23" numFmtId="0" xfId="0" applyAlignment="1" applyBorder="1" applyFont="1">
      <alignment vertical="center"/>
    </xf>
    <xf borderId="21" fillId="3" fontId="44" numFmtId="0" xfId="0" applyBorder="1" applyFont="1"/>
    <xf borderId="26" fillId="3" fontId="23" numFmtId="0" xfId="0" applyAlignment="1" applyBorder="1" applyFont="1">
      <alignment vertical="center"/>
    </xf>
    <xf borderId="26" fillId="3" fontId="44" numFmtId="0" xfId="0" applyBorder="1" applyFont="1"/>
    <xf borderId="28" fillId="3" fontId="3" numFmtId="0" xfId="0" applyAlignment="1" applyBorder="1" applyFont="1">
      <alignment vertical="center"/>
    </xf>
    <xf borderId="31" fillId="3" fontId="23" numFmtId="0" xfId="0" applyAlignment="1" applyBorder="1" applyFont="1">
      <alignment vertical="center"/>
    </xf>
    <xf borderId="31" fillId="3" fontId="44" numFmtId="0" xfId="0" applyBorder="1" applyFont="1"/>
    <xf borderId="33" fillId="3" fontId="3" numFmtId="0" xfId="0" applyAlignment="1" applyBorder="1" applyFont="1">
      <alignment vertical="center"/>
    </xf>
    <xf borderId="36" fillId="3" fontId="23" numFmtId="0" xfId="0" applyAlignment="1" applyBorder="1" applyFont="1">
      <alignment vertical="center"/>
    </xf>
    <xf borderId="36" fillId="3" fontId="44" numFmtId="0" xfId="0" applyBorder="1" applyFont="1"/>
    <xf borderId="38" fillId="3" fontId="3" numFmtId="0" xfId="0" applyAlignment="1" applyBorder="1" applyFont="1">
      <alignment vertical="center"/>
    </xf>
    <xf borderId="50" fillId="5" fontId="3" numFmtId="0" xfId="0" applyAlignment="1" applyBorder="1" applyFont="1">
      <alignment horizontal="center" readingOrder="0" vertical="center"/>
    </xf>
    <xf borderId="0" fillId="5" fontId="23" numFmtId="0" xfId="0" applyAlignment="1" applyFont="1">
      <alignment vertical="center"/>
    </xf>
    <xf borderId="0" fillId="5" fontId="44" numFmtId="0" xfId="0" applyFont="1"/>
    <xf borderId="54" fillId="6" fontId="3" numFmtId="0" xfId="0" applyAlignment="1" applyBorder="1" applyFont="1">
      <alignment horizontal="center" readingOrder="0" vertical="center"/>
    </xf>
    <xf borderId="0" fillId="6" fontId="23" numFmtId="0" xfId="0" applyAlignment="1" applyFont="1">
      <alignment vertical="center"/>
    </xf>
    <xf borderId="0" fillId="6" fontId="44" numFmtId="0" xfId="0" applyFont="1"/>
    <xf borderId="55" fillId="6" fontId="3" numFmtId="0" xfId="0" applyAlignment="1" applyBorder="1" applyFont="1">
      <alignment vertical="center"/>
    </xf>
    <xf borderId="56" fillId="7" fontId="3" numFmtId="0" xfId="0" applyAlignment="1" applyBorder="1" applyFont="1">
      <alignment horizontal="center" readingOrder="0" vertical="center"/>
    </xf>
    <xf borderId="0" fillId="7" fontId="23" numFmtId="0" xfId="0" applyAlignment="1" applyFont="1">
      <alignment vertical="center"/>
    </xf>
    <xf borderId="0" fillId="7" fontId="44" numFmtId="0" xfId="0" applyFont="1"/>
    <xf borderId="57" fillId="7" fontId="3" numFmtId="0" xfId="0" applyAlignment="1" applyBorder="1" applyFont="1">
      <alignment vertical="center"/>
    </xf>
    <xf borderId="58" fillId="8" fontId="3" numFmtId="0" xfId="0" applyAlignment="1" applyBorder="1" applyFont="1">
      <alignment horizontal="center" readingOrder="0" vertical="center"/>
    </xf>
    <xf borderId="0" fillId="8" fontId="23" numFmtId="0" xfId="0" applyAlignment="1" applyFont="1">
      <alignment vertical="center"/>
    </xf>
    <xf borderId="0" fillId="8" fontId="44" numFmtId="0" xfId="0" applyFont="1"/>
    <xf borderId="59" fillId="8" fontId="3" numFmtId="0" xfId="0" applyAlignment="1" applyBorder="1" applyFont="1">
      <alignment vertical="center"/>
    </xf>
    <xf borderId="0" fillId="3" fontId="23" numFmtId="0" xfId="0" applyAlignment="1" applyFont="1">
      <alignment vertical="center"/>
    </xf>
    <xf borderId="0" fillId="3" fontId="44" numFmtId="0" xfId="0" applyFont="1"/>
    <xf borderId="55" fillId="3" fontId="3" numFmtId="0" xfId="0" applyAlignment="1" applyBorder="1" applyFont="1">
      <alignment vertical="center"/>
    </xf>
    <xf borderId="57" fillId="3" fontId="3" numFmtId="0" xfId="0" applyAlignment="1" applyBorder="1" applyFont="1">
      <alignment vertical="center"/>
    </xf>
    <xf borderId="59" fillId="3" fontId="3" numFmtId="0" xfId="0" applyAlignment="1" applyBorder="1" applyFont="1">
      <alignment vertical="center"/>
    </xf>
    <xf borderId="60" fillId="5" fontId="3" numFmtId="0" xfId="0" applyAlignment="1" applyBorder="1" applyFont="1">
      <alignment horizontal="center" readingOrder="0" vertical="center"/>
    </xf>
    <xf borderId="93" fillId="5" fontId="23" numFmtId="0" xfId="0" applyAlignment="1" applyBorder="1" applyFont="1">
      <alignment vertical="center"/>
    </xf>
    <xf borderId="93" fillId="5" fontId="44" numFmtId="0" xfId="0" applyBorder="1" applyFont="1"/>
    <xf borderId="61" fillId="6" fontId="3" numFmtId="0" xfId="0" applyAlignment="1" applyBorder="1" applyFont="1">
      <alignment horizontal="center" readingOrder="0" vertical="center"/>
    </xf>
    <xf borderId="63" fillId="6" fontId="23" numFmtId="0" xfId="0" applyAlignment="1" applyBorder="1" applyFont="1">
      <alignment vertical="center"/>
    </xf>
    <xf borderId="63" fillId="6" fontId="44" numFmtId="0" xfId="0" applyBorder="1" applyFont="1"/>
    <xf borderId="65" fillId="6" fontId="3" numFmtId="0" xfId="0" applyAlignment="1" applyBorder="1" applyFont="1">
      <alignment vertical="center"/>
    </xf>
    <xf borderId="66" fillId="7" fontId="3" numFmtId="0" xfId="0" applyAlignment="1" applyBorder="1" applyFont="1">
      <alignment horizontal="center" readingOrder="0" vertical="center"/>
    </xf>
    <xf borderId="68" fillId="7" fontId="23" numFmtId="0" xfId="0" applyAlignment="1" applyBorder="1" applyFont="1">
      <alignment vertical="center"/>
    </xf>
    <xf borderId="68" fillId="7" fontId="44" numFmtId="0" xfId="0" applyBorder="1" applyFont="1"/>
    <xf borderId="70" fillId="7" fontId="3" numFmtId="0" xfId="0" applyAlignment="1" applyBorder="1" applyFont="1">
      <alignment vertical="center"/>
    </xf>
    <xf borderId="71" fillId="8" fontId="3" numFmtId="0" xfId="0" applyAlignment="1" applyBorder="1" applyFont="1">
      <alignment horizontal="center" readingOrder="0" vertical="center"/>
    </xf>
    <xf borderId="97" fillId="8" fontId="23" numFmtId="0" xfId="0" applyAlignment="1" applyBorder="1" applyFont="1">
      <alignment vertical="center"/>
    </xf>
    <xf borderId="97" fillId="8" fontId="44" numFmtId="0" xfId="0" applyBorder="1" applyFont="1"/>
    <xf borderId="99" fillId="8" fontId="3" numFmtId="0" xfId="0" applyAlignment="1" applyBorder="1" applyFont="1">
      <alignment vertical="center"/>
    </xf>
    <xf borderId="21" fillId="3" fontId="42" numFmtId="0" xfId="0" applyAlignment="1" applyBorder="1" applyFont="1">
      <alignment horizontal="center" readingOrder="0" vertical="center"/>
    </xf>
    <xf borderId="0" fillId="3" fontId="23" numFmtId="0" xfId="0" applyAlignment="1" applyFont="1">
      <alignment horizontal="center" vertical="center"/>
    </xf>
    <xf borderId="0" fillId="3" fontId="23" numFmtId="0" xfId="0" applyAlignment="1" applyFont="1">
      <alignment horizontal="center" readingOrder="0" vertical="center"/>
    </xf>
    <xf borderId="0" fillId="3" fontId="11" numFmtId="0" xfId="0" applyAlignment="1" applyFont="1">
      <alignment horizontal="center"/>
    </xf>
    <xf borderId="0" fillId="3" fontId="11" numFmtId="0" xfId="0" applyAlignment="1" applyFont="1">
      <alignment horizontal="center" vertical="center"/>
    </xf>
    <xf borderId="0" fillId="0" fontId="44" numFmtId="0" xfId="0" applyAlignment="1" applyFont="1">
      <alignment vertical="center"/>
    </xf>
    <xf borderId="168" fillId="18" fontId="25" numFmtId="0" xfId="0" applyAlignment="1" applyBorder="1" applyFill="1" applyFont="1">
      <alignment readingOrder="0" shrinkToFit="0" vertical="center" wrapText="0"/>
    </xf>
    <xf borderId="169" fillId="18" fontId="35" numFmtId="0" xfId="0" applyAlignment="1" applyBorder="1" applyFont="1">
      <alignment vertical="center"/>
    </xf>
    <xf borderId="169" fillId="18" fontId="25" numFmtId="0" xfId="0" applyAlignment="1" applyBorder="1" applyFont="1">
      <alignment horizontal="right" readingOrder="0" vertical="center"/>
    </xf>
    <xf borderId="169" fillId="0" fontId="6" numFmtId="0" xfId="0" applyBorder="1" applyFont="1"/>
    <xf borderId="170" fillId="0" fontId="6" numFmtId="0" xfId="0" applyBorder="1" applyFont="1"/>
    <xf borderId="0" fillId="0" fontId="45" numFmtId="0" xfId="0" applyAlignment="1" applyFont="1">
      <alignment horizontal="right" readingOrder="0" vertical="center"/>
    </xf>
    <xf borderId="171" fillId="0" fontId="3" numFmtId="0" xfId="0" applyAlignment="1" applyBorder="1" applyFont="1">
      <alignment horizontal="center" readingOrder="0" vertical="center"/>
    </xf>
    <xf borderId="172" fillId="3" fontId="23" numFmtId="0" xfId="0" applyAlignment="1" applyBorder="1" applyFont="1">
      <alignment vertical="center"/>
    </xf>
    <xf borderId="172" fillId="0" fontId="6" numFmtId="0" xfId="0" applyBorder="1" applyFont="1"/>
    <xf borderId="173" fillId="0" fontId="6" numFmtId="0" xfId="0" applyBorder="1" applyFont="1"/>
    <xf borderId="172" fillId="3" fontId="42" numFmtId="3" xfId="0" applyAlignment="1" applyBorder="1" applyFont="1" applyNumberFormat="1">
      <alignment horizontal="center" vertical="center"/>
    </xf>
    <xf borderId="174" fillId="3" fontId="23" numFmtId="3" xfId="0" applyAlignment="1" applyBorder="1" applyFont="1" applyNumberFormat="1">
      <alignment horizontal="center" readingOrder="0" vertical="center"/>
    </xf>
    <xf borderId="175" fillId="0" fontId="6" numFmtId="0" xfId="0" applyBorder="1" applyFont="1"/>
    <xf borderId="176" fillId="0" fontId="6" numFmtId="0" xfId="0" applyBorder="1" applyFont="1"/>
    <xf borderId="0" fillId="19" fontId="23" numFmtId="0" xfId="0" applyAlignment="1" applyFill="1" applyFont="1">
      <alignment vertical="center"/>
    </xf>
    <xf borderId="0" fillId="19" fontId="42" numFmtId="3" xfId="0" applyAlignment="1" applyFont="1" applyNumberFormat="1">
      <alignment horizontal="center" vertical="center"/>
    </xf>
    <xf borderId="176" fillId="19" fontId="23" numFmtId="3" xfId="0" applyAlignment="1" applyBorder="1" applyFont="1" applyNumberFormat="1">
      <alignment horizontal="center" readingOrder="0" vertical="center"/>
    </xf>
    <xf borderId="177" fillId="0" fontId="36" numFmtId="0" xfId="0" applyAlignment="1" applyBorder="1" applyFont="1">
      <alignment vertical="center"/>
    </xf>
    <xf borderId="116" fillId="13" fontId="25" numFmtId="0" xfId="0" applyAlignment="1" applyBorder="1" applyFont="1">
      <alignment readingOrder="0" shrinkToFit="0" vertical="center" wrapText="0"/>
    </xf>
    <xf borderId="117" fillId="13" fontId="35" numFmtId="0" xfId="0" applyAlignment="1" applyBorder="1" applyFont="1">
      <alignment vertical="center"/>
    </xf>
    <xf borderId="117" fillId="13" fontId="25" numFmtId="0" xfId="0" applyAlignment="1" applyBorder="1" applyFont="1">
      <alignment horizontal="right" readingOrder="0" vertical="center"/>
    </xf>
    <xf borderId="178" fillId="0" fontId="6" numFmtId="0" xfId="0" applyBorder="1" applyFont="1"/>
    <xf borderId="179" fillId="0" fontId="6" numFmtId="0" xfId="0" applyBorder="1" applyFont="1"/>
    <xf borderId="180" fillId="0" fontId="6" numFmtId="0" xfId="0" applyBorder="1" applyFont="1"/>
    <xf borderId="181" fillId="0" fontId="6" numFmtId="0" xfId="0" applyBorder="1" applyFont="1"/>
    <xf borderId="182" fillId="0" fontId="36" numFmtId="0" xfId="0" applyAlignment="1" applyBorder="1" applyFont="1">
      <alignment vertical="center"/>
    </xf>
    <xf borderId="119" fillId="0" fontId="3" numFmtId="0" xfId="0" applyAlignment="1" applyBorder="1" applyFont="1">
      <alignment horizontal="center" readingOrder="0" vertical="center"/>
    </xf>
    <xf borderId="0" fillId="3" fontId="42" numFmtId="3" xfId="0" applyAlignment="1" applyFont="1" applyNumberFormat="1">
      <alignment horizontal="center" vertical="center"/>
    </xf>
    <xf borderId="120" fillId="3" fontId="23" numFmtId="3" xfId="0" applyAlignment="1" applyBorder="1" applyFont="1" applyNumberFormat="1">
      <alignment horizontal="center" readingOrder="0" vertical="center"/>
    </xf>
    <xf borderId="183" fillId="0" fontId="36" numFmtId="0" xfId="0" applyAlignment="1" applyBorder="1" applyFont="1">
      <alignment vertical="center"/>
    </xf>
    <xf borderId="0" fillId="14" fontId="23" numFmtId="0" xfId="0" applyAlignment="1" applyFont="1">
      <alignment vertical="center"/>
    </xf>
    <xf borderId="0" fillId="14" fontId="42" numFmtId="3" xfId="0" applyAlignment="1" applyFont="1" applyNumberFormat="1">
      <alignment horizontal="center" vertical="center"/>
    </xf>
    <xf borderId="120" fillId="14" fontId="23" numFmtId="3" xfId="0" applyAlignment="1" applyBorder="1" applyFont="1" applyNumberFormat="1">
      <alignment horizontal="center" readingOrder="0" vertical="center"/>
    </xf>
    <xf borderId="122" fillId="0" fontId="36" numFmtId="0" xfId="0" applyAlignment="1" applyBorder="1" applyFont="1">
      <alignment vertical="center"/>
    </xf>
    <xf borderId="127" fillId="0" fontId="36" numFmtId="0" xfId="0" applyAlignment="1" applyBorder="1" applyFont="1">
      <alignment vertical="center"/>
    </xf>
    <xf borderId="184" fillId="0" fontId="36" numFmtId="0" xfId="0" applyAlignment="1" applyBorder="1" applyFont="1">
      <alignment vertical="center"/>
    </xf>
    <xf borderId="74" fillId="9" fontId="35" numFmtId="0" xfId="0" applyAlignment="1" applyBorder="1" applyFont="1">
      <alignment vertical="center"/>
    </xf>
    <xf borderId="74" fillId="9" fontId="25" numFmtId="0" xfId="0" applyAlignment="1" applyBorder="1" applyFont="1">
      <alignment horizontal="right" readingOrder="0" vertical="center"/>
    </xf>
    <xf borderId="128" fillId="0" fontId="3" numFmtId="0" xfId="0" applyAlignment="1" applyBorder="1" applyFont="1">
      <alignment horizontal="center" readingOrder="0" vertical="center"/>
    </xf>
    <xf borderId="53" fillId="3" fontId="23" numFmtId="3" xfId="0" applyAlignment="1" applyBorder="1" applyFont="1" applyNumberFormat="1">
      <alignment readingOrder="0" vertical="center"/>
    </xf>
    <xf borderId="121" fillId="0" fontId="36" numFmtId="0" xfId="0" applyAlignment="1" applyBorder="1" applyFont="1">
      <alignment vertical="center"/>
    </xf>
    <xf borderId="0" fillId="5" fontId="42" numFmtId="3" xfId="0" applyAlignment="1" applyFont="1" applyNumberFormat="1">
      <alignment horizontal="center" vertical="center"/>
    </xf>
    <xf borderId="53" fillId="5" fontId="23" numFmtId="3" xfId="0" applyAlignment="1" applyBorder="1" applyFont="1" applyNumberFormat="1">
      <alignment readingOrder="0" vertical="center"/>
    </xf>
    <xf borderId="132" fillId="0" fontId="36" numFmtId="0" xfId="0" applyAlignment="1" applyBorder="1" applyFont="1">
      <alignment vertical="center"/>
    </xf>
    <xf borderId="133" fillId="0" fontId="36" numFmtId="0" xfId="0" applyAlignment="1" applyBorder="1" applyFont="1">
      <alignment vertical="center"/>
    </xf>
    <xf borderId="84" fillId="11" fontId="35" numFmtId="0" xfId="0" applyAlignment="1" applyBorder="1" applyFont="1">
      <alignment vertical="center"/>
    </xf>
    <xf borderId="84" fillId="11" fontId="25" numFmtId="0" xfId="0" applyAlignment="1" applyBorder="1" applyFont="1">
      <alignment horizontal="right" readingOrder="0" vertical="center"/>
    </xf>
    <xf borderId="134" fillId="0" fontId="3" numFmtId="0" xfId="0" applyAlignment="1" applyBorder="1" applyFont="1">
      <alignment horizontal="center" readingOrder="0" vertical="center"/>
    </xf>
    <xf borderId="0" fillId="7" fontId="42" numFmtId="3" xfId="0" applyAlignment="1" applyFont="1" applyNumberFormat="1">
      <alignment horizontal="center" vertical="center"/>
    </xf>
    <xf borderId="105" fillId="0" fontId="36" numFmtId="0" xfId="0" applyAlignment="1" applyBorder="1" applyFont="1">
      <alignment vertical="center"/>
    </xf>
    <xf borderId="106" fillId="0" fontId="36" numFmtId="0" xfId="0" applyAlignment="1" applyBorder="1" applyFont="1">
      <alignment vertical="center"/>
    </xf>
    <xf borderId="0" fillId="19" fontId="42" numFmtId="3" xfId="0" applyAlignment="1" applyFont="1" applyNumberFormat="1">
      <alignment horizontal="center" readingOrder="0" vertical="center"/>
    </xf>
    <xf borderId="79" fillId="10" fontId="35" numFmtId="0" xfId="0" applyAlignment="1" applyBorder="1" applyFont="1">
      <alignment vertical="center"/>
    </xf>
    <xf borderId="79" fillId="10" fontId="25" numFmtId="0" xfId="0" applyAlignment="1" applyBorder="1" applyFont="1">
      <alignment horizontal="right" readingOrder="0" vertical="center"/>
    </xf>
    <xf borderId="107" fillId="0" fontId="3" numFmtId="0" xfId="0" applyAlignment="1" applyBorder="1" applyFont="1">
      <alignment horizontal="center" readingOrder="0" vertical="center"/>
    </xf>
    <xf borderId="108" fillId="0" fontId="36" numFmtId="0" xfId="0" applyAlignment="1" applyBorder="1" applyFont="1">
      <alignment vertical="center"/>
    </xf>
    <xf borderId="0" fillId="6" fontId="42" numFmtId="3" xfId="0" applyAlignment="1" applyFont="1" applyNumberFormat="1">
      <alignment horizontal="center" vertical="center"/>
    </xf>
    <xf borderId="148" fillId="0" fontId="36" numFmtId="0" xfId="0" applyAlignment="1" applyBorder="1" applyFont="1">
      <alignment vertical="center"/>
    </xf>
    <xf borderId="112" fillId="0" fontId="36" numFmtId="0" xfId="0" applyAlignment="1" applyBorder="1" applyFont="1">
      <alignment vertical="center"/>
    </xf>
    <xf borderId="151" fillId="0" fontId="36" numFmtId="0" xfId="0" applyAlignment="1" applyBorder="1" applyFont="1">
      <alignment vertical="center"/>
    </xf>
    <xf borderId="154" fillId="0" fontId="36" numFmtId="0" xfId="0" applyAlignment="1" applyBorder="1" applyFont="1">
      <alignment vertical="center"/>
    </xf>
    <xf borderId="185" fillId="0" fontId="36" numFmtId="0" xfId="0" applyAlignment="1" applyBorder="1" applyFont="1">
      <alignment vertical="center"/>
    </xf>
    <xf borderId="146" fillId="12" fontId="35" numFmtId="0" xfId="0" applyAlignment="1" applyBorder="1" applyFont="1">
      <alignment vertical="center"/>
    </xf>
    <xf borderId="146" fillId="12" fontId="25" numFmtId="0" xfId="0" applyAlignment="1" applyBorder="1" applyFont="1">
      <alignment horizontal="right" readingOrder="0" vertical="center"/>
    </xf>
    <xf borderId="149" fillId="0" fontId="3" numFmtId="0" xfId="0" applyAlignment="1" applyBorder="1" applyFont="1">
      <alignment horizontal="center" readingOrder="0" vertical="center"/>
    </xf>
    <xf borderId="0" fillId="3" fontId="3" numFmtId="0" xfId="0" applyAlignment="1" applyFont="1">
      <alignment vertical="center"/>
    </xf>
    <xf borderId="186" fillId="0" fontId="36" numFmtId="0" xfId="0" applyAlignment="1" applyBorder="1" applyFont="1">
      <alignment vertical="center"/>
    </xf>
    <xf borderId="0" fillId="8" fontId="3" numFmtId="0" xfId="0" applyAlignment="1" applyFont="1">
      <alignment vertical="center"/>
    </xf>
    <xf borderId="0" fillId="8" fontId="42" numFmtId="3" xfId="0" applyAlignment="1" applyFont="1" applyNumberFormat="1">
      <alignment horizontal="center" vertical="center"/>
    </xf>
    <xf borderId="187" fillId="0" fontId="36" numFmtId="0" xfId="0" applyAlignment="1" applyBorder="1" applyFont="1">
      <alignment vertical="center"/>
    </xf>
    <xf borderId="144" fillId="0" fontId="36" numFmtId="0" xfId="0" applyAlignment="1" applyBorder="1" applyFont="1">
      <alignment vertical="center"/>
    </xf>
    <xf borderId="0" fillId="0" fontId="36" numFmtId="0" xfId="0" applyAlignment="1" applyFont="1">
      <alignment readingOrder="0" vertical="center"/>
    </xf>
    <xf borderId="0" fillId="0" fontId="36" numFmtId="0" xfId="0" applyFont="1"/>
    <xf borderId="0" fillId="0" fontId="44" numFmtId="0" xfId="0" applyFont="1"/>
    <xf borderId="79" fillId="10" fontId="3" numFmtId="0" xfId="0" applyAlignment="1" applyBorder="1" applyFont="1">
      <alignment vertical="center"/>
    </xf>
    <xf borderId="79" fillId="10" fontId="25" numFmtId="0" xfId="0" applyAlignment="1" applyBorder="1" applyFont="1">
      <alignment horizontal="right" vertical="center"/>
    </xf>
    <xf borderId="0" fillId="3" fontId="42" numFmtId="3" xfId="0" applyAlignment="1" applyFont="1" applyNumberFormat="1">
      <alignment vertical="center"/>
    </xf>
    <xf borderId="0" fillId="6" fontId="3" numFmtId="0" xfId="0" applyAlignment="1" applyFont="1">
      <alignment vertical="center"/>
    </xf>
    <xf borderId="0" fillId="6" fontId="42" numFmtId="3" xfId="0" applyAlignment="1" applyFont="1" applyNumberFormat="1">
      <alignment vertical="center"/>
    </xf>
    <xf borderId="109" fillId="0" fontId="3" numFmtId="0" xfId="0" applyAlignment="1" applyBorder="1" applyFont="1">
      <alignment vertical="center"/>
    </xf>
    <xf borderId="113" fillId="0" fontId="3" numFmtId="0" xfId="0" applyAlignment="1" applyBorder="1" applyFont="1">
      <alignment vertical="center"/>
    </xf>
    <xf borderId="97" fillId="0" fontId="3" numFmtId="0" xfId="0" applyAlignment="1" applyBorder="1" applyFont="1">
      <alignment vertical="center"/>
    </xf>
    <xf borderId="59" fillId="0" fontId="3" numFmtId="0" xfId="0" applyAlignment="1" applyBorder="1" applyFont="1">
      <alignment vertical="center"/>
    </xf>
    <xf borderId="97" fillId="12" fontId="3" numFmtId="0" xfId="0" applyAlignment="1" applyBorder="1" applyFont="1">
      <alignment vertical="center"/>
    </xf>
    <xf borderId="97" fillId="12" fontId="25" numFmtId="0" xfId="0" applyAlignment="1" applyBorder="1" applyFont="1">
      <alignment horizontal="right" vertical="center"/>
    </xf>
    <xf borderId="52" fillId="0" fontId="3" numFmtId="0" xfId="0" applyAlignment="1" applyBorder="1" applyFont="1">
      <alignment horizontal="center" readingOrder="0" vertical="center"/>
    </xf>
    <xf borderId="114" fillId="0" fontId="3" numFmtId="0" xfId="0" applyAlignment="1" applyBorder="1" applyFont="1">
      <alignment vertical="center"/>
    </xf>
    <xf borderId="0" fillId="8" fontId="42" numFmtId="3" xfId="0" applyAlignment="1" applyFont="1" applyNumberFormat="1">
      <alignment vertical="center"/>
    </xf>
    <xf borderId="111" fillId="0" fontId="3" numFmtId="0" xfId="0" applyAlignment="1" applyBorder="1" applyFont="1">
      <alignment vertical="center"/>
    </xf>
    <xf borderId="188" fillId="3" fontId="9" numFmtId="0" xfId="0" applyAlignment="1" applyBorder="1" applyFont="1">
      <alignment horizontal="center" readingOrder="0" shrinkToFit="0" vertical="center" wrapText="1"/>
    </xf>
    <xf borderId="188" fillId="4" fontId="9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  <xf borderId="14" fillId="0" fontId="4" numFmtId="0" xfId="0" applyAlignment="1" applyBorder="1" applyFont="1">
      <alignment horizontal="center" readingOrder="0" vertical="bottom"/>
    </xf>
    <xf borderId="0" fillId="3" fontId="33" numFmtId="0" xfId="0" applyAlignment="1" applyFont="1">
      <alignment horizontal="center" readingOrder="0" vertical="center"/>
    </xf>
    <xf borderId="0" fillId="0" fontId="46" numFmtId="0" xfId="0" applyAlignment="1" applyFont="1">
      <alignment horizontal="center" readingOrder="0"/>
    </xf>
    <xf borderId="132" fillId="0" fontId="36" numFmtId="0" xfId="0" applyAlignment="1" applyBorder="1" applyFont="1">
      <alignment readingOrder="0" vertical="center"/>
    </xf>
    <xf borderId="0" fillId="3" fontId="42" numFmtId="3" xfId="0" applyAlignment="1" applyFont="1" applyNumberFormat="1">
      <alignment horizontal="center" readingOrder="0" vertical="center"/>
    </xf>
    <xf borderId="0" fillId="6" fontId="42" numFmtId="3" xfId="0" applyAlignment="1" applyFont="1" applyNumberFormat="1">
      <alignment horizontal="center" readingOrder="0" vertical="center"/>
    </xf>
    <xf borderId="0" fillId="17" fontId="45" numFmtId="0" xfId="0" applyAlignment="1" applyFont="1">
      <alignment horizontal="right" readingOrder="0" vertical="center"/>
    </xf>
    <xf borderId="0" fillId="17" fontId="36" numFmtId="0" xfId="0" applyAlignment="1" applyFont="1">
      <alignment vertical="center"/>
    </xf>
    <xf borderId="0" fillId="17" fontId="44" numFmtId="0" xfId="0" applyAlignment="1" applyFont="1">
      <alignment vertical="center"/>
    </xf>
    <xf borderId="0" fillId="3" fontId="47" numFmtId="0" xfId="0" applyAlignment="1" applyFont="1">
      <alignment readingOrder="0" vertical="center"/>
    </xf>
    <xf borderId="0" fillId="4" fontId="47" numFmtId="0" xfId="0" applyAlignment="1" applyFont="1">
      <alignment readingOrder="0" vertical="center"/>
    </xf>
    <xf borderId="14" fillId="0" fontId="3" numFmtId="0" xfId="0" applyAlignment="1" applyBorder="1" applyFont="1">
      <alignment vertical="center"/>
    </xf>
    <xf borderId="0" fillId="0" fontId="48" numFmtId="0" xfId="0" applyAlignment="1" applyFont="1">
      <alignment horizontal="center" readingOrder="0" vertical="center"/>
    </xf>
    <xf borderId="0" fillId="3" fontId="36" numFmtId="0" xfId="0" applyAlignment="1" applyFont="1">
      <alignment readingOrder="0" vertical="bottom"/>
    </xf>
    <xf borderId="25" fillId="3" fontId="11" numFmtId="0" xfId="0" applyAlignment="1" applyBorder="1" applyFont="1">
      <alignment vertical="center"/>
    </xf>
    <xf borderId="26" fillId="3" fontId="43" numFmtId="0" xfId="0" applyAlignment="1" applyBorder="1" applyFont="1">
      <alignment horizontal="center" vertical="center"/>
    </xf>
    <xf borderId="28" fillId="3" fontId="3" numFmtId="0" xfId="0" applyAlignment="1" applyBorder="1" applyFont="1">
      <alignment horizontal="center" readingOrder="0" vertical="center"/>
    </xf>
    <xf borderId="44" fillId="5" fontId="6" numFmtId="0" xfId="0" applyBorder="1" applyFont="1"/>
    <xf borderId="40" fillId="5" fontId="11" numFmtId="0" xfId="0" applyAlignment="1" applyBorder="1" applyFont="1">
      <alignment vertical="center"/>
    </xf>
    <xf borderId="41" fillId="5" fontId="43" numFmtId="0" xfId="0" applyAlignment="1" applyBorder="1" applyFont="1">
      <alignment horizontal="center" vertical="center"/>
    </xf>
    <xf borderId="45" fillId="5" fontId="3" numFmtId="0" xfId="0" applyAlignment="1" applyBorder="1" applyFont="1">
      <alignment horizontal="center" readingOrder="0" vertical="center"/>
    </xf>
    <xf borderId="189" fillId="7" fontId="6" numFmtId="0" xfId="0" applyBorder="1" applyFont="1"/>
    <xf borderId="190" fillId="5" fontId="11" numFmtId="0" xfId="0" applyAlignment="1" applyBorder="1" applyFont="1">
      <alignment vertical="center"/>
    </xf>
    <xf borderId="191" fillId="7" fontId="6" numFmtId="0" xfId="0" applyBorder="1" applyFont="1"/>
    <xf borderId="192" fillId="7" fontId="6" numFmtId="0" xfId="0" applyBorder="1" applyFont="1"/>
    <xf borderId="191" fillId="5" fontId="43" numFmtId="0" xfId="0" applyAlignment="1" applyBorder="1" applyFont="1">
      <alignment horizontal="center" vertical="center"/>
    </xf>
    <xf borderId="193" fillId="5" fontId="3" numFmtId="0" xfId="0" applyAlignment="1" applyBorder="1" applyFont="1">
      <alignment horizontal="center" readingOrder="0" vertical="center"/>
    </xf>
    <xf borderId="189" fillId="8" fontId="6" numFmtId="0" xfId="0" applyBorder="1" applyFont="1"/>
    <xf borderId="191" fillId="8" fontId="6" numFmtId="0" xfId="0" applyBorder="1" applyFont="1"/>
    <xf borderId="192" fillId="8" fontId="6" numFmtId="0" xfId="0" applyBorder="1" applyFont="1"/>
    <xf borderId="51" fillId="3" fontId="11" numFmtId="0" xfId="0" applyAlignment="1" applyBorder="1" applyFont="1">
      <alignment vertical="center"/>
    </xf>
    <xf borderId="0" fillId="3" fontId="43" numFmtId="0" xfId="0" applyAlignment="1" applyFont="1">
      <alignment horizontal="center" vertical="center"/>
    </xf>
    <xf borderId="55" fillId="3" fontId="3" numFmtId="0" xfId="0" applyAlignment="1" applyBorder="1" applyFont="1">
      <alignment horizontal="center" readingOrder="0" vertical="center"/>
    </xf>
    <xf borderId="189" fillId="5" fontId="6" numFmtId="0" xfId="0" applyBorder="1" applyFont="1"/>
    <xf borderId="191" fillId="5" fontId="6" numFmtId="0" xfId="0" applyBorder="1" applyFont="1"/>
    <xf borderId="192" fillId="5" fontId="6" numFmtId="0" xfId="0" applyBorder="1" applyFont="1"/>
    <xf borderId="189" fillId="6" fontId="6" numFmtId="0" xfId="0" applyBorder="1" applyFont="1"/>
    <xf borderId="191" fillId="6" fontId="6" numFmtId="0" xfId="0" applyBorder="1" applyFont="1"/>
    <xf borderId="192" fillId="6" fontId="6" numFmtId="0" xfId="0" applyBorder="1" applyFont="1"/>
    <xf borderId="61" fillId="7" fontId="6" numFmtId="0" xfId="0" applyBorder="1" applyFont="1"/>
    <xf borderId="62" fillId="5" fontId="11" numFmtId="0" xfId="0" applyAlignment="1" applyBorder="1" applyFont="1">
      <alignment vertical="center"/>
    </xf>
    <xf borderId="63" fillId="7" fontId="6" numFmtId="0" xfId="0" applyBorder="1" applyFont="1"/>
    <xf borderId="64" fillId="7" fontId="6" numFmtId="0" xfId="0" applyBorder="1" applyFont="1"/>
    <xf borderId="63" fillId="5" fontId="43" numFmtId="0" xfId="0" applyAlignment="1" applyBorder="1" applyFont="1">
      <alignment horizontal="center" vertical="center"/>
    </xf>
    <xf borderId="65" fillId="5" fontId="3" numFmtId="0" xfId="0" applyAlignment="1" applyBorder="1" applyFont="1">
      <alignment horizontal="center" readingOrder="0" vertical="center"/>
    </xf>
    <xf borderId="61" fillId="8" fontId="6" numFmtId="0" xfId="0" applyBorder="1" applyFont="1"/>
    <xf borderId="63" fillId="8" fontId="6" numFmtId="0" xfId="0" applyBorder="1" applyFont="1"/>
    <xf borderId="64" fillId="8" fontId="6" numFmtId="0" xfId="0" applyBorder="1" applyFont="1"/>
    <xf borderId="0" fillId="17" fontId="3" numFmtId="0" xfId="0" applyAlignment="1" applyFont="1">
      <alignment horizontal="center" readingOrder="0" vertical="center"/>
    </xf>
    <xf borderId="0" fillId="17" fontId="23" numFmtId="0" xfId="0" applyAlignment="1" applyFont="1">
      <alignment vertical="center"/>
    </xf>
    <xf borderId="0" fillId="17" fontId="43" numFmtId="0" xfId="0" applyAlignment="1" applyFont="1">
      <alignment horizontal="center" vertical="center"/>
    </xf>
    <xf borderId="61" fillId="5" fontId="6" numFmtId="0" xfId="0" applyBorder="1" applyFont="1"/>
    <xf borderId="63" fillId="5" fontId="6" numFmtId="0" xfId="0" applyBorder="1" applyFont="1"/>
    <xf borderId="64" fillId="5" fontId="6" numFmtId="0" xfId="0" applyBorder="1" applyFont="1"/>
    <xf borderId="0" fillId="3" fontId="36" numFmtId="0" xfId="0" applyAlignment="1" applyFont="1">
      <alignment horizontal="left" readingOrder="0" vertical="bottom"/>
    </xf>
    <xf borderId="30" fillId="3" fontId="11" numFmtId="0" xfId="0" applyAlignment="1" applyBorder="1" applyFont="1">
      <alignment vertical="center"/>
    </xf>
    <xf borderId="31" fillId="3" fontId="43" numFmtId="0" xfId="0" applyAlignment="1" applyBorder="1" applyFont="1">
      <alignment horizontal="center" vertical="center"/>
    </xf>
    <xf borderId="33" fillId="3" fontId="3" numFmtId="0" xfId="0" applyAlignment="1" applyBorder="1" applyFont="1">
      <alignment horizontal="center" readingOrder="0" vertical="center"/>
    </xf>
    <xf borderId="194" fillId="3" fontId="3" numFmtId="0" xfId="0" applyAlignment="1" applyBorder="1" applyFont="1">
      <alignment horizontal="center" readingOrder="0" vertical="center"/>
    </xf>
    <xf borderId="195" fillId="3" fontId="11" numFmtId="0" xfId="0" applyAlignment="1" applyBorder="1" applyFont="1">
      <alignment vertical="center"/>
    </xf>
    <xf borderId="196" fillId="3" fontId="6" numFmtId="0" xfId="0" applyBorder="1" applyFont="1"/>
    <xf borderId="197" fillId="3" fontId="6" numFmtId="0" xfId="0" applyBorder="1" applyFont="1"/>
    <xf borderId="196" fillId="3" fontId="43" numFmtId="0" xfId="0" applyAlignment="1" applyBorder="1" applyFont="1">
      <alignment horizontal="center" vertical="center"/>
    </xf>
    <xf borderId="198" fillId="3" fontId="3" numFmtId="0" xfId="0" applyAlignment="1" applyBorder="1" applyFont="1">
      <alignment horizontal="center" readingOrder="0" vertical="center"/>
    </xf>
    <xf borderId="40" fillId="6" fontId="11" numFmtId="0" xfId="0" applyAlignment="1" applyBorder="1" applyFont="1">
      <alignment vertical="center"/>
    </xf>
    <xf borderId="41" fillId="6" fontId="43" numFmtId="0" xfId="0" applyAlignment="1" applyBorder="1" applyFont="1">
      <alignment horizontal="center" vertical="center"/>
    </xf>
    <xf borderId="45" fillId="6" fontId="3" numFmtId="0" xfId="0" applyAlignment="1" applyBorder="1" applyFont="1">
      <alignment horizontal="center" readingOrder="0" vertical="center"/>
    </xf>
    <xf borderId="47" fillId="6" fontId="3" numFmtId="0" xfId="0" applyAlignment="1" applyBorder="1" applyFont="1">
      <alignment horizontal="center" readingOrder="0" vertical="center"/>
    </xf>
    <xf borderId="199" fillId="8" fontId="6" numFmtId="0" xfId="0" applyBorder="1" applyFont="1"/>
    <xf borderId="190" fillId="6" fontId="11" numFmtId="0" xfId="0" applyAlignment="1" applyBorder="1" applyFont="1">
      <alignment vertical="center"/>
    </xf>
    <xf borderId="191" fillId="6" fontId="43" numFmtId="0" xfId="0" applyAlignment="1" applyBorder="1" applyFont="1">
      <alignment horizontal="center" vertical="center"/>
    </xf>
    <xf borderId="200" fillId="6" fontId="3" numFmtId="0" xfId="0" applyAlignment="1" applyBorder="1" applyFont="1">
      <alignment horizontal="center" readingOrder="0" vertical="center"/>
    </xf>
    <xf borderId="193" fillId="6" fontId="3" numFmtId="0" xfId="0" applyAlignment="1" applyBorder="1" applyFont="1">
      <alignment horizontal="center" readingOrder="0" vertical="center"/>
    </xf>
    <xf borderId="201" fillId="7" fontId="6" numFmtId="0" xfId="0" applyBorder="1" applyFont="1"/>
    <xf borderId="202" fillId="6" fontId="3" numFmtId="0" xfId="0" applyAlignment="1" applyBorder="1" applyFont="1">
      <alignment horizontal="center" readingOrder="0" vertical="center"/>
    </xf>
    <xf borderId="62" fillId="6" fontId="11" numFmtId="0" xfId="0" applyAlignment="1" applyBorder="1" applyFont="1">
      <alignment vertical="center"/>
    </xf>
    <xf borderId="63" fillId="6" fontId="43" numFmtId="0" xfId="0" applyAlignment="1" applyBorder="1" applyFont="1">
      <alignment horizontal="center" vertical="center"/>
    </xf>
    <xf borderId="65" fillId="6" fontId="3" numFmtId="0" xfId="0" applyAlignment="1" applyBorder="1" applyFont="1">
      <alignment horizontal="center" readingOrder="0" vertical="center"/>
    </xf>
    <xf borderId="198" fillId="3" fontId="3" numFmtId="3" xfId="0" applyAlignment="1" applyBorder="1" applyFont="1" applyNumberFormat="1">
      <alignment horizontal="center" readingOrder="0" vertical="center"/>
    </xf>
    <xf borderId="195" fillId="3" fontId="23" numFmtId="0" xfId="0" applyAlignment="1" applyBorder="1" applyFont="1">
      <alignment vertical="center"/>
    </xf>
    <xf borderId="199" fillId="5" fontId="6" numFmtId="0" xfId="0" applyBorder="1" applyFont="1"/>
    <xf borderId="190" fillId="7" fontId="11" numFmtId="0" xfId="0" applyAlignment="1" applyBorder="1" applyFont="1">
      <alignment vertical="center"/>
    </xf>
    <xf borderId="191" fillId="7" fontId="43" numFmtId="0" xfId="0" applyAlignment="1" applyBorder="1" applyFont="1">
      <alignment horizontal="center" vertical="center"/>
    </xf>
    <xf borderId="200" fillId="7" fontId="3" numFmtId="3" xfId="0" applyAlignment="1" applyBorder="1" applyFont="1" applyNumberFormat="1">
      <alignment horizontal="center" readingOrder="0" vertical="center"/>
    </xf>
    <xf borderId="199" fillId="6" fontId="6" numFmtId="0" xfId="0" applyBorder="1" applyFont="1"/>
    <xf borderId="200" fillId="7" fontId="3" numFmtId="0" xfId="0" applyAlignment="1" applyBorder="1" applyFont="1">
      <alignment horizontal="center" readingOrder="0" vertical="center"/>
    </xf>
    <xf borderId="199" fillId="7" fontId="6" numFmtId="0" xfId="0" applyBorder="1" applyFont="1"/>
    <xf borderId="190" fillId="7" fontId="23" numFmtId="0" xfId="0" applyAlignment="1" applyBorder="1" applyFont="1">
      <alignment vertical="center"/>
    </xf>
    <xf borderId="0" fillId="0" fontId="23" numFmtId="0" xfId="0" applyAlignment="1" applyFont="1">
      <alignment vertical="center"/>
    </xf>
    <xf borderId="57" fillId="0" fontId="3" numFmtId="0" xfId="0" applyAlignment="1" applyBorder="1" applyFont="1">
      <alignment vertical="center"/>
    </xf>
    <xf borderId="84" fillId="11" fontId="3" numFmtId="0" xfId="0" applyAlignment="1" applyBorder="1" applyFont="1">
      <alignment vertical="center"/>
    </xf>
    <xf borderId="0" fillId="0" fontId="11" numFmtId="0" xfId="0" applyAlignment="1" applyFont="1">
      <alignment horizontal="right" readingOrder="0" vertical="center"/>
    </xf>
    <xf borderId="0" fillId="7" fontId="11" numFmtId="0" xfId="0" applyAlignment="1" applyFont="1">
      <alignment vertical="center"/>
    </xf>
    <xf borderId="0" fillId="7" fontId="42" numFmtId="3" xfId="0" applyAlignment="1" applyFont="1" applyNumberFormat="1">
      <alignment vertical="center"/>
    </xf>
    <xf borderId="105" fillId="0" fontId="3" numFmtId="0" xfId="0" applyAlignment="1" applyBorder="1" applyFont="1">
      <alignment vertical="center"/>
    </xf>
    <xf borderId="106" fillId="0" fontId="3" numFmtId="0" xfId="0" applyAlignment="1" applyBorder="1" applyFont="1">
      <alignment vertical="center"/>
    </xf>
    <xf borderId="108" fillId="0" fontId="3" numFmtId="0" xfId="0" applyAlignment="1" applyBorder="1" applyFont="1">
      <alignment vertical="center"/>
    </xf>
    <xf borderId="57" fillId="0" fontId="11" numFmtId="0" xfId="0" applyAlignment="1" applyBorder="1" applyFont="1">
      <alignment vertical="center"/>
    </xf>
    <xf borderId="112" fillId="0" fontId="3" numFmtId="0" xfId="0" applyAlignment="1" applyBorder="1" applyFont="1">
      <alignment vertical="center"/>
    </xf>
    <xf borderId="97" fillId="12" fontId="25" numFmtId="0" xfId="0" applyAlignment="1" applyBorder="1" applyFont="1">
      <alignment horizontal="right" readingOrder="0" vertical="center"/>
    </xf>
    <xf borderId="0" fillId="3" fontId="23" numFmtId="0" xfId="0" applyAlignment="1" applyFont="1">
      <alignment readingOrder="0" vertical="center"/>
    </xf>
    <xf borderId="0" fillId="7" fontId="23" numFmtId="0" xfId="0" applyAlignment="1" applyFont="1">
      <alignment readingOrder="0" vertical="center"/>
    </xf>
  </cellXfs>
  <cellStyles count="1">
    <cellStyle xfId="0" name="Normal" builtinId="0"/>
  </cellStyles>
  <dxfs count="5">
    <dxf>
      <font>
        <i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980000"/>
          <bgColor rgb="FF98000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</dxfs>
  <tableStyles count="6">
    <tableStyle count="2" pivot="0" name="LM1-style">
      <tableStyleElement dxfId="3" type="firstRowStripe"/>
      <tableStyleElement dxfId="4" type="secondRowStripe"/>
    </tableStyle>
    <tableStyle count="2" pivot="0" name="LM1-style 2">
      <tableStyleElement dxfId="3" type="firstRowStripe"/>
      <tableStyleElement dxfId="4" type="secondRowStripe"/>
    </tableStyle>
    <tableStyle count="2" pivot="0" name="LM1-style 3">
      <tableStyleElement dxfId="3" type="firstRowStripe"/>
      <tableStyleElement dxfId="4" type="secondRowStripe"/>
    </tableStyle>
    <tableStyle count="2" pivot="0" name="LM2-style">
      <tableStyleElement dxfId="3" type="firstRowStripe"/>
      <tableStyleElement dxfId="4" type="secondRowStripe"/>
    </tableStyle>
    <tableStyle count="2" pivot="0" name="LM2-style 2">
      <tableStyleElement dxfId="3" type="firstRowStripe"/>
      <tableStyleElement dxfId="4" type="secondRowStripe"/>
    </tableStyle>
    <tableStyle count="2" pivot="0" name="LM2-style 3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D69:AD74" displayName="Table_1" name="Table_1" id="1">
  <tableColumns count="1">
    <tableColumn name="Column1" id="1"/>
  </tableColumns>
  <tableStyleInfo name="LM1-style" showColumnStripes="0" showFirstColumn="1" showLastColumn="1" showRowStripes="1"/>
</table>
</file>

<file path=xl/tables/table2.xml><?xml version="1.0" encoding="utf-8"?>
<table xmlns="http://schemas.openxmlformats.org/spreadsheetml/2006/main" headerRowCount="0" ref="AD75:AD80" displayName="Table_2" name="Table_2" id="2">
  <tableColumns count="1">
    <tableColumn name="Column1" id="1"/>
  </tableColumns>
  <tableStyleInfo name="LM1-style 2" showColumnStripes="0" showFirstColumn="1" showLastColumn="1" showRowStripes="1"/>
</table>
</file>

<file path=xl/tables/table3.xml><?xml version="1.0" encoding="utf-8"?>
<table xmlns="http://schemas.openxmlformats.org/spreadsheetml/2006/main" headerRowCount="0" ref="AD81:AD83" displayName="Table_3" name="Table_3" id="3">
  <tableColumns count="1">
    <tableColumn name="Column1" id="1"/>
  </tableColumns>
  <tableStyleInfo name="LM1-style 3" showColumnStripes="0" showFirstColumn="1" showLastColumn="1" showRowStripes="1"/>
</table>
</file>

<file path=xl/tables/table4.xml><?xml version="1.0" encoding="utf-8"?>
<table xmlns="http://schemas.openxmlformats.org/spreadsheetml/2006/main" headerRowCount="0" ref="AD69:AD74" displayName="Table_4" name="Table_4" id="4">
  <tableColumns count="1">
    <tableColumn name="Column1" id="1"/>
  </tableColumns>
  <tableStyleInfo name="LM2-style" showColumnStripes="0" showFirstColumn="1" showLastColumn="1" showRowStripes="1"/>
</table>
</file>

<file path=xl/tables/table5.xml><?xml version="1.0" encoding="utf-8"?>
<table xmlns="http://schemas.openxmlformats.org/spreadsheetml/2006/main" headerRowCount="0" ref="AD75:AD80" displayName="Table_5" name="Table_5" id="5">
  <tableColumns count="1">
    <tableColumn name="Column1" id="1"/>
  </tableColumns>
  <tableStyleInfo name="LM2-style 2" showColumnStripes="0" showFirstColumn="1" showLastColumn="1" showRowStripes="1"/>
</table>
</file>

<file path=xl/tables/table6.xml><?xml version="1.0" encoding="utf-8"?>
<table xmlns="http://schemas.openxmlformats.org/spreadsheetml/2006/main" headerRowCount="0" ref="AD81:AD83" displayName="Table_6" name="Table_6" id="6">
  <tableColumns count="1">
    <tableColumn name="Column1" id="1"/>
  </tableColumns>
  <tableStyleInfo name="LM2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1</v>
      </c>
    </row>
    <row r="3" ht="27.0" customHeight="1">
      <c r="A3" s="7" t="s">
        <v>2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2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17"/>
      <c r="U7" s="18"/>
      <c r="V7" s="19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20"/>
      <c r="B8" s="20"/>
      <c r="C8" s="20"/>
      <c r="D8" s="20"/>
      <c r="E8" s="20"/>
      <c r="F8" s="21"/>
      <c r="G8" s="22" t="s">
        <v>7</v>
      </c>
      <c r="I8" s="23" t="s">
        <v>8</v>
      </c>
      <c r="J8" s="24"/>
      <c r="K8" s="24"/>
      <c r="L8" s="24"/>
      <c r="M8" s="24"/>
      <c r="N8" s="24"/>
      <c r="O8" s="23" t="s">
        <v>9</v>
      </c>
      <c r="P8" s="24"/>
      <c r="Q8" s="24"/>
      <c r="R8" s="24"/>
      <c r="S8" s="25"/>
      <c r="T8" s="26"/>
      <c r="U8" s="27"/>
      <c r="V8" s="28" t="s">
        <v>10</v>
      </c>
      <c r="X8" s="23" t="s">
        <v>11</v>
      </c>
      <c r="Y8" s="24"/>
      <c r="Z8" s="24"/>
      <c r="AA8" s="24"/>
      <c r="AB8" s="24"/>
      <c r="AC8" s="23" t="s">
        <v>12</v>
      </c>
      <c r="AD8" s="24"/>
      <c r="AE8" s="24"/>
      <c r="AF8" s="24"/>
      <c r="AG8" s="24"/>
      <c r="AH8" s="25"/>
      <c r="AI8" s="20"/>
      <c r="AJ8" s="20"/>
      <c r="AK8" s="20"/>
      <c r="AL8" s="20"/>
      <c r="AM8" s="20"/>
      <c r="AN8" s="20"/>
    </row>
    <row r="9" ht="27.0" customHeight="1">
      <c r="A9" s="20"/>
      <c r="B9" s="20"/>
      <c r="C9" s="20"/>
      <c r="D9" s="20"/>
      <c r="E9" s="20"/>
      <c r="F9" s="21"/>
      <c r="G9" s="29" t="s">
        <v>13</v>
      </c>
      <c r="I9" s="30" t="s">
        <v>14</v>
      </c>
      <c r="J9" s="31"/>
      <c r="K9" s="31"/>
      <c r="L9" s="31"/>
      <c r="M9" s="31"/>
      <c r="N9" s="31"/>
      <c r="O9" s="30" t="s">
        <v>9</v>
      </c>
      <c r="P9" s="31"/>
      <c r="Q9" s="31"/>
      <c r="R9" s="31"/>
      <c r="S9" s="32"/>
      <c r="T9" s="26"/>
      <c r="U9" s="27"/>
      <c r="V9" s="33" t="s">
        <v>15</v>
      </c>
      <c r="X9" s="30" t="s">
        <v>16</v>
      </c>
      <c r="Y9" s="31"/>
      <c r="Z9" s="31"/>
      <c r="AA9" s="31"/>
      <c r="AB9" s="31"/>
      <c r="AC9" s="30" t="s">
        <v>12</v>
      </c>
      <c r="AD9" s="31"/>
      <c r="AE9" s="31"/>
      <c r="AF9" s="31"/>
      <c r="AG9" s="31"/>
      <c r="AH9" s="32"/>
      <c r="AI9" s="20"/>
      <c r="AJ9" s="20"/>
      <c r="AK9" s="20"/>
      <c r="AL9" s="20"/>
      <c r="AM9" s="20"/>
      <c r="AN9" s="20"/>
    </row>
    <row r="10" ht="27.0" customHeight="1">
      <c r="A10" s="20"/>
      <c r="B10" s="20"/>
      <c r="C10" s="20"/>
      <c r="D10" s="20"/>
      <c r="E10" s="20"/>
      <c r="F10" s="21"/>
      <c r="G10" s="22" t="s">
        <v>17</v>
      </c>
      <c r="I10" s="23" t="s">
        <v>18</v>
      </c>
      <c r="J10" s="24"/>
      <c r="K10" s="24"/>
      <c r="L10" s="24"/>
      <c r="M10" s="24"/>
      <c r="N10" s="24"/>
      <c r="O10" s="23" t="s">
        <v>9</v>
      </c>
      <c r="P10" s="24"/>
      <c r="Q10" s="24"/>
      <c r="R10" s="24"/>
      <c r="S10" s="25"/>
      <c r="T10" s="26"/>
      <c r="U10" s="27"/>
      <c r="V10" s="28" t="s">
        <v>19</v>
      </c>
      <c r="X10" s="23" t="s">
        <v>20</v>
      </c>
      <c r="Y10" s="24"/>
      <c r="Z10" s="24"/>
      <c r="AA10" s="24"/>
      <c r="AB10" s="24"/>
      <c r="AC10" s="23" t="s">
        <v>21</v>
      </c>
      <c r="AD10" s="24"/>
      <c r="AE10" s="24"/>
      <c r="AF10" s="24"/>
      <c r="AG10" s="24"/>
      <c r="AH10" s="25"/>
      <c r="AI10" s="20"/>
      <c r="AJ10" s="20"/>
      <c r="AK10" s="20"/>
      <c r="AL10" s="20"/>
      <c r="AM10" s="20"/>
      <c r="AN10" s="20"/>
    </row>
    <row r="11" ht="27.0" customHeight="1">
      <c r="A11" s="20"/>
      <c r="B11" s="20"/>
      <c r="C11" s="20"/>
      <c r="D11" s="20"/>
      <c r="E11" s="20"/>
      <c r="F11" s="21"/>
      <c r="G11" s="29" t="s">
        <v>22</v>
      </c>
      <c r="I11" s="30" t="s">
        <v>23</v>
      </c>
      <c r="J11" s="31"/>
      <c r="K11" s="31"/>
      <c r="L11" s="31"/>
      <c r="M11" s="31"/>
      <c r="N11" s="31"/>
      <c r="O11" s="30" t="s">
        <v>24</v>
      </c>
      <c r="P11" s="31"/>
      <c r="Q11" s="31"/>
      <c r="R11" s="31"/>
      <c r="S11" s="32"/>
      <c r="T11" s="26"/>
      <c r="U11" s="27"/>
      <c r="V11" s="33" t="s">
        <v>25</v>
      </c>
      <c r="X11" s="30" t="s">
        <v>26</v>
      </c>
      <c r="Y11" s="31"/>
      <c r="Z11" s="31"/>
      <c r="AA11" s="31"/>
      <c r="AB11" s="31"/>
      <c r="AC11" s="30" t="s">
        <v>21</v>
      </c>
      <c r="AD11" s="31"/>
      <c r="AE11" s="31"/>
      <c r="AF11" s="31"/>
      <c r="AG11" s="31"/>
      <c r="AH11" s="32"/>
      <c r="AI11" s="20"/>
      <c r="AJ11" s="20"/>
      <c r="AK11" s="20"/>
      <c r="AL11" s="20"/>
      <c r="AM11" s="20"/>
      <c r="AN11" s="20"/>
    </row>
    <row r="12" ht="27.0" customHeight="1">
      <c r="A12" s="20"/>
      <c r="B12" s="20"/>
      <c r="C12" s="20"/>
      <c r="D12" s="20"/>
      <c r="E12" s="20"/>
      <c r="F12" s="21"/>
      <c r="G12" s="22" t="s">
        <v>27</v>
      </c>
      <c r="I12" s="23" t="s">
        <v>28</v>
      </c>
      <c r="J12" s="24"/>
      <c r="K12" s="24"/>
      <c r="L12" s="24"/>
      <c r="M12" s="24"/>
      <c r="N12" s="24"/>
      <c r="O12" s="23" t="s">
        <v>29</v>
      </c>
      <c r="P12" s="24"/>
      <c r="Q12" s="24"/>
      <c r="R12" s="24"/>
      <c r="S12" s="25"/>
      <c r="T12" s="26"/>
      <c r="U12" s="27"/>
      <c r="V12" s="28" t="s">
        <v>30</v>
      </c>
      <c r="X12" s="23" t="s">
        <v>31</v>
      </c>
      <c r="Y12" s="24"/>
      <c r="Z12" s="24"/>
      <c r="AA12" s="24"/>
      <c r="AB12" s="24"/>
      <c r="AC12" s="23" t="s">
        <v>32</v>
      </c>
      <c r="AD12" s="24"/>
      <c r="AE12" s="24"/>
      <c r="AF12" s="24"/>
      <c r="AG12" s="24"/>
      <c r="AH12" s="25"/>
      <c r="AI12" s="20"/>
      <c r="AJ12" s="20"/>
      <c r="AK12" s="20"/>
      <c r="AL12" s="20"/>
      <c r="AM12" s="20"/>
      <c r="AN12" s="20"/>
    </row>
    <row r="13" ht="27.0" customHeight="1">
      <c r="A13" s="20"/>
      <c r="B13" s="20"/>
      <c r="C13" s="20"/>
      <c r="D13" s="20"/>
      <c r="E13" s="20"/>
      <c r="F13" s="21"/>
      <c r="G13" s="29" t="s">
        <v>33</v>
      </c>
      <c r="I13" s="30" t="s">
        <v>34</v>
      </c>
      <c r="J13" s="31"/>
      <c r="K13" s="31"/>
      <c r="L13" s="31"/>
      <c r="M13" s="31"/>
      <c r="N13" s="31"/>
      <c r="O13" s="30" t="s">
        <v>35</v>
      </c>
      <c r="P13" s="31"/>
      <c r="Q13" s="31"/>
      <c r="R13" s="31"/>
      <c r="S13" s="32"/>
      <c r="T13" s="26"/>
      <c r="U13" s="27"/>
      <c r="V13" s="33" t="s">
        <v>36</v>
      </c>
      <c r="X13" s="30" t="s">
        <v>37</v>
      </c>
      <c r="Y13" s="31"/>
      <c r="Z13" s="31"/>
      <c r="AA13" s="31"/>
      <c r="AB13" s="31"/>
      <c r="AC13" s="30" t="s">
        <v>38</v>
      </c>
      <c r="AD13" s="31"/>
      <c r="AE13" s="31"/>
      <c r="AF13" s="31"/>
      <c r="AG13" s="31"/>
      <c r="AH13" s="32"/>
      <c r="AI13" s="20"/>
      <c r="AJ13" s="20"/>
      <c r="AK13" s="20"/>
      <c r="AL13" s="20"/>
      <c r="AM13" s="20"/>
      <c r="AN13" s="20"/>
    </row>
    <row r="14" ht="27.0" customHeight="1">
      <c r="A14" s="20"/>
      <c r="B14" s="20"/>
      <c r="C14" s="20"/>
      <c r="D14" s="20"/>
      <c r="E14" s="20"/>
      <c r="F14" s="21"/>
      <c r="G14" s="22" t="s">
        <v>39</v>
      </c>
      <c r="I14" s="23" t="s">
        <v>40</v>
      </c>
      <c r="J14" s="24"/>
      <c r="K14" s="24"/>
      <c r="L14" s="24"/>
      <c r="M14" s="24"/>
      <c r="N14" s="24"/>
      <c r="O14" s="23" t="s">
        <v>41</v>
      </c>
      <c r="P14" s="24"/>
      <c r="Q14" s="24"/>
      <c r="R14" s="24"/>
      <c r="S14" s="25"/>
      <c r="T14" s="26"/>
      <c r="U14" s="27"/>
      <c r="V14" s="28" t="s">
        <v>42</v>
      </c>
      <c r="X14" s="23" t="s">
        <v>43</v>
      </c>
      <c r="Y14" s="24"/>
      <c r="Z14" s="24"/>
      <c r="AA14" s="24"/>
      <c r="AB14" s="24"/>
      <c r="AC14" s="23" t="s">
        <v>38</v>
      </c>
      <c r="AD14" s="24"/>
      <c r="AE14" s="24"/>
      <c r="AF14" s="24"/>
      <c r="AG14" s="24"/>
      <c r="AH14" s="25"/>
      <c r="AI14" s="20"/>
      <c r="AJ14" s="20"/>
      <c r="AK14" s="20"/>
      <c r="AL14" s="20"/>
      <c r="AM14" s="20"/>
      <c r="AN14" s="20"/>
    </row>
    <row r="15" ht="27.0" customHeight="1">
      <c r="A15" s="20"/>
      <c r="B15" s="20"/>
      <c r="C15" s="20"/>
      <c r="D15" s="20"/>
      <c r="E15" s="20"/>
      <c r="F15" s="21"/>
      <c r="G15" s="29" t="s">
        <v>44</v>
      </c>
      <c r="I15" s="30" t="s">
        <v>45</v>
      </c>
      <c r="J15" s="31"/>
      <c r="K15" s="31"/>
      <c r="L15" s="31"/>
      <c r="M15" s="31"/>
      <c r="N15" s="31"/>
      <c r="O15" s="30" t="s">
        <v>12</v>
      </c>
      <c r="P15" s="31"/>
      <c r="Q15" s="31"/>
      <c r="R15" s="31"/>
      <c r="S15" s="32"/>
      <c r="T15" s="26"/>
      <c r="U15" s="27"/>
      <c r="V15" s="33" t="s">
        <v>46</v>
      </c>
      <c r="X15" s="30" t="s">
        <v>47</v>
      </c>
      <c r="Y15" s="31"/>
      <c r="Z15" s="31"/>
      <c r="AA15" s="31"/>
      <c r="AB15" s="31"/>
      <c r="AC15" s="30" t="s">
        <v>48</v>
      </c>
      <c r="AD15" s="31"/>
      <c r="AE15" s="31"/>
      <c r="AF15" s="31"/>
      <c r="AG15" s="31"/>
      <c r="AH15" s="32"/>
      <c r="AI15" s="20"/>
      <c r="AJ15" s="20"/>
      <c r="AK15" s="20"/>
      <c r="AL15" s="20"/>
      <c r="AM15" s="20"/>
      <c r="AN15" s="20"/>
    </row>
    <row r="16" ht="27.0" hidden="1" customHeight="1">
      <c r="A16" s="20"/>
      <c r="B16" s="20"/>
      <c r="C16" s="20"/>
      <c r="D16" s="20"/>
      <c r="E16" s="20"/>
      <c r="F16" s="21"/>
      <c r="G16" s="34"/>
      <c r="I16" s="26"/>
      <c r="O16" s="26"/>
      <c r="S16" s="35"/>
      <c r="T16" s="26"/>
      <c r="U16" s="27"/>
      <c r="V16" s="36"/>
      <c r="X16" s="26"/>
      <c r="AC16" s="26"/>
      <c r="AH16" s="35"/>
      <c r="AI16" s="20"/>
      <c r="AJ16" s="20"/>
      <c r="AK16" s="20"/>
      <c r="AL16" s="20"/>
      <c r="AM16" s="20"/>
      <c r="AN16" s="20"/>
    </row>
    <row r="17" ht="27.0" hidden="1" customHeight="1">
      <c r="A17" s="20"/>
      <c r="B17" s="20"/>
      <c r="C17" s="20"/>
      <c r="D17" s="20"/>
      <c r="E17" s="20"/>
      <c r="F17" s="21"/>
      <c r="G17" s="37"/>
      <c r="I17" s="38"/>
      <c r="O17" s="38"/>
      <c r="S17" s="39"/>
      <c r="T17" s="26"/>
      <c r="U17" s="27"/>
      <c r="V17" s="40"/>
      <c r="X17" s="38"/>
      <c r="AC17" s="38"/>
      <c r="AH17" s="39"/>
      <c r="AI17" s="20"/>
      <c r="AJ17" s="20"/>
      <c r="AK17" s="20"/>
      <c r="AL17" s="20"/>
      <c r="AM17" s="20"/>
      <c r="AN17" s="20"/>
    </row>
    <row r="18" ht="27.0" hidden="1" customHeight="1">
      <c r="A18" s="20"/>
      <c r="B18" s="20"/>
      <c r="C18" s="20"/>
      <c r="D18" s="20"/>
      <c r="E18" s="20"/>
      <c r="F18" s="21"/>
      <c r="G18" s="34"/>
      <c r="I18" s="26"/>
      <c r="O18" s="26"/>
      <c r="S18" s="35"/>
      <c r="T18" s="26"/>
      <c r="U18" s="27"/>
      <c r="V18" s="41"/>
      <c r="X18" s="26"/>
      <c r="AC18" s="26"/>
      <c r="AH18" s="35"/>
      <c r="AI18" s="20"/>
      <c r="AJ18" s="20"/>
      <c r="AK18" s="20"/>
      <c r="AL18" s="20"/>
      <c r="AM18" s="20"/>
      <c r="AN18" s="20"/>
    </row>
    <row r="19" ht="27.0" hidden="1" customHeight="1">
      <c r="A19" s="20"/>
      <c r="B19" s="20"/>
      <c r="C19" s="20"/>
      <c r="D19" s="20"/>
      <c r="E19" s="20"/>
      <c r="F19" s="21"/>
      <c r="G19" s="37"/>
      <c r="I19" s="38"/>
      <c r="O19" s="38"/>
      <c r="S19" s="39"/>
      <c r="T19" s="26"/>
      <c r="U19" s="27"/>
      <c r="V19" s="42"/>
      <c r="X19" s="38"/>
      <c r="AC19" s="38"/>
      <c r="AH19" s="39"/>
      <c r="AI19" s="20"/>
      <c r="AJ19" s="20"/>
      <c r="AK19" s="20"/>
      <c r="AL19" s="20"/>
      <c r="AM19" s="20"/>
      <c r="AN19" s="20"/>
    </row>
    <row r="20" ht="27.0" hidden="1" customHeight="1">
      <c r="A20" s="20"/>
      <c r="B20" s="20"/>
      <c r="C20" s="20"/>
      <c r="D20" s="20"/>
      <c r="E20" s="20"/>
      <c r="F20" s="21"/>
      <c r="G20" s="34"/>
      <c r="I20" s="26"/>
      <c r="O20" s="26"/>
      <c r="S20" s="35"/>
      <c r="T20" s="26"/>
      <c r="U20" s="27"/>
      <c r="V20" s="41"/>
      <c r="X20" s="26"/>
      <c r="AC20" s="26"/>
      <c r="AH20" s="35"/>
      <c r="AI20" s="20"/>
      <c r="AJ20" s="20"/>
      <c r="AK20" s="20"/>
      <c r="AL20" s="20"/>
      <c r="AM20" s="20"/>
      <c r="AN20" s="20"/>
    </row>
    <row r="21" ht="27.0" hidden="1" customHeight="1">
      <c r="A21" s="20"/>
      <c r="B21" s="20"/>
      <c r="C21" s="20"/>
      <c r="D21" s="20"/>
      <c r="E21" s="20"/>
      <c r="F21" s="21"/>
      <c r="G21" s="37"/>
      <c r="I21" s="38"/>
      <c r="O21" s="38"/>
      <c r="S21" s="39"/>
      <c r="T21" s="26"/>
      <c r="U21" s="27"/>
      <c r="V21" s="42"/>
      <c r="X21" s="38"/>
      <c r="AC21" s="38"/>
      <c r="AH21" s="39"/>
      <c r="AI21" s="20"/>
      <c r="AJ21" s="20"/>
      <c r="AK21" s="20"/>
      <c r="AL21" s="20"/>
      <c r="AM21" s="20"/>
      <c r="AN21" s="20"/>
    </row>
    <row r="22" ht="27.0" hidden="1" customHeight="1">
      <c r="A22" s="20"/>
      <c r="B22" s="20"/>
      <c r="C22" s="20"/>
      <c r="D22" s="20"/>
      <c r="E22" s="20"/>
      <c r="F22" s="21"/>
      <c r="G22" s="34"/>
      <c r="I22" s="26"/>
      <c r="O22" s="26"/>
      <c r="S22" s="35"/>
      <c r="T22" s="26"/>
      <c r="U22" s="27"/>
      <c r="V22" s="41"/>
      <c r="X22" s="26"/>
      <c r="AC22" s="26"/>
      <c r="AH22" s="35"/>
      <c r="AI22" s="20"/>
      <c r="AJ22" s="20"/>
      <c r="AK22" s="20"/>
      <c r="AL22" s="20"/>
      <c r="AM22" s="20"/>
      <c r="AN22" s="20"/>
    </row>
    <row r="23" ht="27.0" hidden="1" customHeight="1">
      <c r="A23" s="20"/>
      <c r="B23" s="20"/>
      <c r="C23" s="20"/>
      <c r="D23" s="20"/>
      <c r="E23" s="20"/>
      <c r="F23" s="21"/>
      <c r="G23" s="37"/>
      <c r="I23" s="38"/>
      <c r="O23" s="38"/>
      <c r="S23" s="39"/>
      <c r="T23" s="26"/>
      <c r="U23" s="27"/>
      <c r="V23" s="42"/>
      <c r="X23" s="38"/>
      <c r="AC23" s="38"/>
      <c r="AH23" s="39"/>
      <c r="AI23" s="20"/>
      <c r="AJ23" s="20"/>
      <c r="AK23" s="20"/>
      <c r="AL23" s="20"/>
      <c r="AM23" s="20"/>
      <c r="AN23" s="20"/>
    </row>
    <row r="24" ht="27.0" hidden="1" customHeight="1">
      <c r="A24" s="20"/>
      <c r="B24" s="20"/>
      <c r="C24" s="20"/>
      <c r="D24" s="20"/>
      <c r="E24" s="21" t="s">
        <v>49</v>
      </c>
      <c r="F24" s="21">
        <v>17.0</v>
      </c>
      <c r="G24" s="34" t="str">
        <f t="shared" ref="G24:G39" si="1">V8</f>
        <v>4A</v>
      </c>
      <c r="I24" s="26" t="str">
        <f t="shared" ref="I24:I39" si="2">X8</f>
        <v>BRIET Valerie (26)</v>
      </c>
      <c r="O24" s="26" t="str">
        <f t="shared" ref="O24:O39" si="3">AC8</f>
        <v>CBD 26</v>
      </c>
      <c r="S24" s="35"/>
      <c r="T24" s="26"/>
      <c r="U24" s="27"/>
      <c r="V24" s="41"/>
      <c r="X24" s="26"/>
      <c r="AC24" s="26"/>
      <c r="AH24" s="35"/>
      <c r="AI24" s="20"/>
      <c r="AJ24" s="20"/>
      <c r="AK24" s="20"/>
      <c r="AL24" s="20"/>
      <c r="AM24" s="20"/>
      <c r="AN24" s="20"/>
    </row>
    <row r="25" ht="27.0" hidden="1" customHeight="1">
      <c r="A25" s="20"/>
      <c r="B25" s="20"/>
      <c r="C25" s="20"/>
      <c r="D25" s="20"/>
      <c r="E25" s="21" t="s">
        <v>49</v>
      </c>
      <c r="F25" s="21">
        <v>18.0</v>
      </c>
      <c r="G25" s="37" t="str">
        <f t="shared" si="1"/>
        <v>3A</v>
      </c>
      <c r="I25" s="38" t="str">
        <f t="shared" si="2"/>
        <v>POMAREL Céline (26)</v>
      </c>
      <c r="O25" s="38" t="str">
        <f t="shared" si="3"/>
        <v>CBD 26</v>
      </c>
      <c r="S25" s="39"/>
      <c r="T25" s="26"/>
      <c r="U25" s="27"/>
      <c r="V25" s="42"/>
      <c r="X25" s="38"/>
      <c r="AC25" s="38"/>
      <c r="AH25" s="39"/>
      <c r="AI25" s="20"/>
      <c r="AJ25" s="20"/>
      <c r="AK25" s="20"/>
      <c r="AL25" s="20"/>
      <c r="AM25" s="20"/>
      <c r="AN25" s="20"/>
    </row>
    <row r="26" ht="27.0" hidden="1" customHeight="1">
      <c r="A26" s="20"/>
      <c r="B26" s="20"/>
      <c r="C26" s="20"/>
      <c r="D26" s="20"/>
      <c r="E26" s="21" t="s">
        <v>49</v>
      </c>
      <c r="F26" s="21">
        <v>19.0</v>
      </c>
      <c r="G26" s="34" t="str">
        <f t="shared" si="1"/>
        <v>1D</v>
      </c>
      <c r="I26" s="26" t="str">
        <f t="shared" si="2"/>
        <v>AMAR Floriane (38)</v>
      </c>
      <c r="O26" s="26" t="str">
        <f t="shared" si="3"/>
        <v>CBD 38</v>
      </c>
      <c r="S26" s="35"/>
      <c r="T26" s="26"/>
      <c r="U26" s="27"/>
      <c r="V26" s="41"/>
      <c r="X26" s="26"/>
      <c r="AC26" s="26"/>
      <c r="AH26" s="35"/>
      <c r="AI26" s="20"/>
      <c r="AJ26" s="20"/>
      <c r="AK26" s="20"/>
      <c r="AL26" s="20"/>
      <c r="AM26" s="20"/>
      <c r="AN26" s="20"/>
    </row>
    <row r="27" ht="27.0" hidden="1" customHeight="1">
      <c r="A27" s="20"/>
      <c r="B27" s="20"/>
      <c r="C27" s="20"/>
      <c r="D27" s="20"/>
      <c r="E27" s="21" t="s">
        <v>49</v>
      </c>
      <c r="F27" s="21">
        <v>20.0</v>
      </c>
      <c r="G27" s="37" t="str">
        <f t="shared" si="1"/>
        <v>3D</v>
      </c>
      <c r="I27" s="38" t="str">
        <f t="shared" si="2"/>
        <v>RIVAUX Séverine (38)</v>
      </c>
      <c r="O27" s="38" t="str">
        <f t="shared" si="3"/>
        <v>CBD 38</v>
      </c>
      <c r="S27" s="39"/>
      <c r="T27" s="26"/>
      <c r="U27" s="27"/>
      <c r="V27" s="42"/>
      <c r="X27" s="38"/>
      <c r="AC27" s="38"/>
      <c r="AH27" s="39"/>
      <c r="AI27" s="20"/>
      <c r="AJ27" s="20"/>
      <c r="AK27" s="20"/>
      <c r="AL27" s="20"/>
      <c r="AM27" s="20"/>
      <c r="AN27" s="20"/>
    </row>
    <row r="28" ht="27.0" hidden="1" customHeight="1">
      <c r="A28" s="20"/>
      <c r="B28" s="20"/>
      <c r="C28" s="20"/>
      <c r="D28" s="20"/>
      <c r="E28" s="21" t="s">
        <v>49</v>
      </c>
      <c r="F28" s="21">
        <v>21.0</v>
      </c>
      <c r="G28" s="34" t="str">
        <f t="shared" si="1"/>
        <v>2C</v>
      </c>
      <c r="I28" s="26" t="str">
        <f t="shared" si="2"/>
        <v>PERONNET Nathalie (42)</v>
      </c>
      <c r="O28" s="26" t="str">
        <f t="shared" si="3"/>
        <v>CBD 42</v>
      </c>
      <c r="S28" s="35"/>
      <c r="T28" s="26"/>
      <c r="U28" s="27"/>
      <c r="V28" s="41"/>
      <c r="X28" s="26"/>
      <c r="AC28" s="26"/>
      <c r="AH28" s="35"/>
      <c r="AI28" s="20"/>
      <c r="AJ28" s="20"/>
      <c r="AK28" s="20"/>
      <c r="AL28" s="20"/>
      <c r="AM28" s="20"/>
      <c r="AN28" s="20"/>
    </row>
    <row r="29" ht="27.0" hidden="1" customHeight="1">
      <c r="A29" s="20"/>
      <c r="B29" s="20"/>
      <c r="C29" s="20"/>
      <c r="D29" s="20"/>
      <c r="E29" s="21" t="s">
        <v>49</v>
      </c>
      <c r="F29" s="21">
        <v>22.0</v>
      </c>
      <c r="G29" s="37" t="str">
        <f t="shared" si="1"/>
        <v>2B</v>
      </c>
      <c r="I29" s="38" t="str">
        <f t="shared" si="2"/>
        <v>ARVIEU Michelle (34)</v>
      </c>
      <c r="O29" s="38" t="str">
        <f t="shared" si="3"/>
        <v>CBD 34</v>
      </c>
      <c r="S29" s="39"/>
      <c r="T29" s="26"/>
      <c r="U29" s="27"/>
      <c r="V29" s="42"/>
      <c r="X29" s="38"/>
      <c r="AC29" s="38"/>
      <c r="AH29" s="39"/>
      <c r="AI29" s="20"/>
      <c r="AJ29" s="20"/>
      <c r="AK29" s="20"/>
      <c r="AL29" s="20"/>
      <c r="AM29" s="20"/>
      <c r="AN29" s="20"/>
    </row>
    <row r="30" ht="27.0" hidden="1" customHeight="1">
      <c r="A30" s="20"/>
      <c r="B30" s="20"/>
      <c r="C30" s="20"/>
      <c r="D30" s="20"/>
      <c r="E30" s="21" t="s">
        <v>49</v>
      </c>
      <c r="F30" s="21">
        <v>23.0</v>
      </c>
      <c r="G30" s="34" t="str">
        <f t="shared" si="1"/>
        <v>3C</v>
      </c>
      <c r="I30" s="26" t="str">
        <f t="shared" si="2"/>
        <v>CAZORLA Cyrielle (34)</v>
      </c>
      <c r="O30" s="26" t="str">
        <f t="shared" si="3"/>
        <v>CBD 34</v>
      </c>
      <c r="S30" s="35"/>
      <c r="T30" s="26"/>
      <c r="U30" s="27"/>
      <c r="V30" s="41"/>
      <c r="X30" s="26"/>
      <c r="AC30" s="26"/>
      <c r="AH30" s="35"/>
      <c r="AI30" s="20"/>
      <c r="AJ30" s="20"/>
      <c r="AK30" s="20"/>
      <c r="AL30" s="20"/>
      <c r="AM30" s="20"/>
      <c r="AN30" s="20"/>
    </row>
    <row r="31" ht="27.0" hidden="1" customHeight="1">
      <c r="A31" s="20"/>
      <c r="B31" s="20"/>
      <c r="C31" s="20"/>
      <c r="D31" s="20"/>
      <c r="E31" s="21" t="s">
        <v>49</v>
      </c>
      <c r="F31" s="21">
        <v>24.0</v>
      </c>
      <c r="G31" s="37" t="str">
        <f t="shared" si="1"/>
        <v>4D</v>
      </c>
      <c r="I31" s="38" t="str">
        <f t="shared" si="2"/>
        <v>GROLEAZ Marie (69)</v>
      </c>
      <c r="O31" s="38" t="str">
        <f t="shared" si="3"/>
        <v>CBD 69</v>
      </c>
      <c r="S31" s="39"/>
      <c r="T31" s="26"/>
      <c r="U31" s="27"/>
      <c r="V31" s="42"/>
      <c r="X31" s="38"/>
      <c r="AC31" s="38"/>
      <c r="AH31" s="39"/>
      <c r="AI31" s="20"/>
      <c r="AJ31" s="20"/>
      <c r="AK31" s="20"/>
      <c r="AL31" s="20"/>
      <c r="AM31" s="20"/>
      <c r="AN31" s="20"/>
    </row>
    <row r="32" ht="27.0" hidden="1" customHeight="1">
      <c r="A32" s="20"/>
      <c r="B32" s="20"/>
      <c r="C32" s="20"/>
      <c r="D32" s="20"/>
      <c r="E32" s="21" t="s">
        <v>49</v>
      </c>
      <c r="F32" s="21">
        <v>25.0</v>
      </c>
      <c r="G32" s="34" t="str">
        <f t="shared" si="1"/>
        <v/>
      </c>
      <c r="I32" s="26" t="str">
        <f t="shared" si="2"/>
        <v/>
      </c>
      <c r="O32" s="26" t="str">
        <f t="shared" si="3"/>
        <v/>
      </c>
      <c r="S32" s="35"/>
      <c r="T32" s="26"/>
      <c r="U32" s="27"/>
      <c r="V32" s="41"/>
      <c r="X32" s="26"/>
      <c r="AC32" s="26"/>
      <c r="AH32" s="35"/>
      <c r="AI32" s="20"/>
      <c r="AJ32" s="20"/>
      <c r="AK32" s="20"/>
      <c r="AL32" s="20"/>
      <c r="AM32" s="20"/>
      <c r="AN32" s="20"/>
    </row>
    <row r="33" ht="27.0" hidden="1" customHeight="1">
      <c r="A33" s="20"/>
      <c r="B33" s="20"/>
      <c r="C33" s="20"/>
      <c r="D33" s="20"/>
      <c r="E33" s="21" t="s">
        <v>49</v>
      </c>
      <c r="F33" s="21">
        <v>26.0</v>
      </c>
      <c r="G33" s="37" t="str">
        <f t="shared" si="1"/>
        <v/>
      </c>
      <c r="I33" s="38" t="str">
        <f t="shared" si="2"/>
        <v/>
      </c>
      <c r="O33" s="38" t="str">
        <f t="shared" si="3"/>
        <v/>
      </c>
      <c r="S33" s="39"/>
      <c r="T33" s="26"/>
      <c r="U33" s="27"/>
      <c r="V33" s="42"/>
      <c r="X33" s="38"/>
      <c r="AC33" s="38"/>
      <c r="AH33" s="39"/>
      <c r="AI33" s="20"/>
      <c r="AJ33" s="20"/>
      <c r="AK33" s="20"/>
      <c r="AL33" s="20"/>
      <c r="AM33" s="20"/>
      <c r="AN33" s="20"/>
    </row>
    <row r="34" ht="27.0" hidden="1" customHeight="1">
      <c r="A34" s="20"/>
      <c r="B34" s="20"/>
      <c r="C34" s="20"/>
      <c r="D34" s="20"/>
      <c r="E34" s="21" t="s">
        <v>49</v>
      </c>
      <c r="F34" s="21">
        <v>27.0</v>
      </c>
      <c r="G34" s="34" t="str">
        <f t="shared" si="1"/>
        <v/>
      </c>
      <c r="I34" s="26" t="str">
        <f t="shared" si="2"/>
        <v/>
      </c>
      <c r="O34" s="26" t="str">
        <f t="shared" si="3"/>
        <v/>
      </c>
      <c r="S34" s="35"/>
      <c r="T34" s="26"/>
      <c r="U34" s="27"/>
      <c r="V34" s="41"/>
      <c r="X34" s="26"/>
      <c r="AC34" s="26"/>
      <c r="AH34" s="35"/>
      <c r="AI34" s="20"/>
      <c r="AJ34" s="20"/>
      <c r="AK34" s="20"/>
      <c r="AL34" s="20"/>
      <c r="AM34" s="20"/>
      <c r="AN34" s="20"/>
    </row>
    <row r="35" ht="27.0" hidden="1" customHeight="1">
      <c r="A35" s="20"/>
      <c r="B35" s="20"/>
      <c r="C35" s="20"/>
      <c r="D35" s="20"/>
      <c r="E35" s="21" t="s">
        <v>49</v>
      </c>
      <c r="F35" s="21">
        <v>28.0</v>
      </c>
      <c r="G35" s="37" t="str">
        <f t="shared" si="1"/>
        <v/>
      </c>
      <c r="I35" s="38" t="str">
        <f t="shared" si="2"/>
        <v/>
      </c>
      <c r="O35" s="38" t="str">
        <f t="shared" si="3"/>
        <v/>
      </c>
      <c r="S35" s="39"/>
      <c r="T35" s="26"/>
      <c r="U35" s="27"/>
      <c r="V35" s="42"/>
      <c r="X35" s="38"/>
      <c r="AC35" s="38"/>
      <c r="AH35" s="39"/>
      <c r="AI35" s="20"/>
      <c r="AJ35" s="20"/>
      <c r="AK35" s="20"/>
      <c r="AL35" s="20"/>
      <c r="AM35" s="20"/>
      <c r="AN35" s="20"/>
    </row>
    <row r="36" ht="27.0" hidden="1" customHeight="1">
      <c r="A36" s="20"/>
      <c r="B36" s="20"/>
      <c r="C36" s="20"/>
      <c r="D36" s="20"/>
      <c r="E36" s="21" t="s">
        <v>49</v>
      </c>
      <c r="F36" s="21">
        <v>29.0</v>
      </c>
      <c r="G36" s="34" t="str">
        <f t="shared" si="1"/>
        <v/>
      </c>
      <c r="I36" s="26" t="str">
        <f t="shared" si="2"/>
        <v/>
      </c>
      <c r="O36" s="26" t="str">
        <f t="shared" si="3"/>
        <v/>
      </c>
      <c r="S36" s="35"/>
      <c r="T36" s="26"/>
      <c r="U36" s="27"/>
      <c r="V36" s="41"/>
      <c r="X36" s="26"/>
      <c r="AC36" s="26"/>
      <c r="AH36" s="35"/>
      <c r="AI36" s="20"/>
      <c r="AJ36" s="20"/>
      <c r="AK36" s="20"/>
      <c r="AL36" s="20"/>
      <c r="AM36" s="20"/>
      <c r="AN36" s="20"/>
    </row>
    <row r="37" ht="27.0" hidden="1" customHeight="1">
      <c r="A37" s="20"/>
      <c r="B37" s="20"/>
      <c r="C37" s="20"/>
      <c r="D37" s="20"/>
      <c r="E37" s="21" t="s">
        <v>49</v>
      </c>
      <c r="F37" s="21">
        <v>30.0</v>
      </c>
      <c r="G37" s="37" t="str">
        <f t="shared" si="1"/>
        <v/>
      </c>
      <c r="I37" s="38" t="str">
        <f t="shared" si="2"/>
        <v/>
      </c>
      <c r="O37" s="38" t="str">
        <f t="shared" si="3"/>
        <v/>
      </c>
      <c r="S37" s="39"/>
      <c r="T37" s="26"/>
      <c r="U37" s="27"/>
      <c r="V37" s="42"/>
      <c r="X37" s="38"/>
      <c r="AC37" s="38"/>
      <c r="AH37" s="39"/>
      <c r="AI37" s="20"/>
      <c r="AJ37" s="20"/>
      <c r="AK37" s="20"/>
      <c r="AL37" s="20"/>
      <c r="AM37" s="20"/>
      <c r="AN37" s="20"/>
    </row>
    <row r="38" ht="27.0" hidden="1" customHeight="1">
      <c r="A38" s="20"/>
      <c r="B38" s="20"/>
      <c r="C38" s="20"/>
      <c r="D38" s="20"/>
      <c r="E38" s="21" t="s">
        <v>49</v>
      </c>
      <c r="F38" s="21">
        <v>31.0</v>
      </c>
      <c r="G38" s="34" t="str">
        <f t="shared" si="1"/>
        <v/>
      </c>
      <c r="I38" s="26" t="str">
        <f t="shared" si="2"/>
        <v/>
      </c>
      <c r="O38" s="26" t="str">
        <f t="shared" si="3"/>
        <v/>
      </c>
      <c r="S38" s="35"/>
      <c r="T38" s="26"/>
      <c r="U38" s="27"/>
      <c r="V38" s="41"/>
      <c r="X38" s="26"/>
      <c r="AC38" s="26"/>
      <c r="AH38" s="35"/>
      <c r="AI38" s="20"/>
      <c r="AJ38" s="20"/>
      <c r="AK38" s="20"/>
      <c r="AL38" s="20"/>
      <c r="AM38" s="20"/>
      <c r="AN38" s="20"/>
    </row>
    <row r="39" ht="27.0" hidden="1" customHeight="1">
      <c r="A39" s="20"/>
      <c r="B39" s="20"/>
      <c r="C39" s="20"/>
      <c r="D39" s="20"/>
      <c r="E39" s="21" t="s">
        <v>49</v>
      </c>
      <c r="F39" s="21">
        <v>32.0</v>
      </c>
      <c r="G39" s="37" t="str">
        <f t="shared" si="1"/>
        <v/>
      </c>
      <c r="I39" s="38" t="str">
        <f t="shared" si="2"/>
        <v/>
      </c>
      <c r="O39" s="38" t="str">
        <f t="shared" si="3"/>
        <v/>
      </c>
      <c r="S39" s="39"/>
      <c r="T39" s="26"/>
      <c r="U39" s="27"/>
      <c r="V39" s="42"/>
      <c r="X39" s="38"/>
      <c r="AC39" s="38"/>
      <c r="AH39" s="39"/>
      <c r="AI39" s="20"/>
      <c r="AJ39" s="20"/>
      <c r="AK39" s="20"/>
      <c r="AL39" s="20"/>
      <c r="AM39" s="20"/>
      <c r="AN39" s="20"/>
    </row>
    <row r="40" ht="27.0" customHeight="1">
      <c r="A40" s="20"/>
      <c r="B40" s="20"/>
      <c r="C40" s="20"/>
      <c r="D40" s="20"/>
      <c r="E40" s="20"/>
      <c r="F40" s="2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20"/>
      <c r="U40" s="2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20"/>
      <c r="AJ40" s="20"/>
      <c r="AK40" s="20"/>
      <c r="AL40" s="20"/>
      <c r="AM40" s="20"/>
      <c r="AN40" s="20"/>
    </row>
    <row r="41" ht="27.0" customHeight="1">
      <c r="A41" s="44" t="s">
        <v>50</v>
      </c>
    </row>
    <row r="42" ht="27.0" customHeight="1">
      <c r="A42" s="45"/>
      <c r="B42" s="46" t="s">
        <v>51</v>
      </c>
      <c r="C42" s="47"/>
      <c r="D42" s="47"/>
      <c r="E42" s="47"/>
      <c r="F42" s="47"/>
      <c r="G42" s="47"/>
      <c r="H42" s="47"/>
      <c r="I42" s="47"/>
      <c r="J42" s="45"/>
      <c r="K42" s="45"/>
      <c r="L42" s="48" t="s">
        <v>52</v>
      </c>
      <c r="M42" s="49"/>
      <c r="N42" s="49"/>
      <c r="O42" s="49"/>
      <c r="P42" s="49"/>
      <c r="Q42" s="49"/>
      <c r="R42" s="49"/>
      <c r="S42" s="49"/>
      <c r="T42" s="45"/>
      <c r="U42" s="45"/>
      <c r="V42" s="50" t="s">
        <v>53</v>
      </c>
      <c r="W42" s="51"/>
      <c r="X42" s="51"/>
      <c r="Y42" s="51"/>
      <c r="Z42" s="51"/>
      <c r="AA42" s="51"/>
      <c r="AB42" s="51"/>
      <c r="AC42" s="51"/>
      <c r="AD42" s="45"/>
      <c r="AE42" s="45"/>
      <c r="AF42" s="52" t="s">
        <v>54</v>
      </c>
      <c r="AG42" s="53"/>
      <c r="AH42" s="53"/>
      <c r="AI42" s="53"/>
      <c r="AJ42" s="53"/>
      <c r="AK42" s="53"/>
      <c r="AL42" s="53"/>
      <c r="AM42" s="53"/>
      <c r="AN42" s="45"/>
    </row>
    <row r="43" ht="27.0" customHeight="1">
      <c r="A43" s="54"/>
      <c r="B43" s="55" t="s">
        <v>55</v>
      </c>
      <c r="C43" s="54"/>
      <c r="D43" s="54"/>
      <c r="E43" s="54"/>
      <c r="F43" s="54"/>
      <c r="G43" s="54"/>
      <c r="H43" s="56" t="s">
        <v>56</v>
      </c>
      <c r="I43" s="57" t="s">
        <v>57</v>
      </c>
      <c r="J43" s="54"/>
      <c r="K43" s="54"/>
      <c r="L43" s="58" t="str">
        <f>B43</f>
        <v>PARTIE 1 : 08H00 - 09H30 (SAM)</v>
      </c>
      <c r="M43" s="54"/>
      <c r="N43" s="54"/>
      <c r="O43" s="54"/>
      <c r="P43" s="54"/>
      <c r="Q43" s="54"/>
      <c r="R43" s="56" t="s">
        <v>56</v>
      </c>
      <c r="S43" s="57" t="s">
        <v>57</v>
      </c>
      <c r="T43" s="54"/>
      <c r="U43" s="54"/>
      <c r="V43" s="59" t="str">
        <f>B43</f>
        <v>PARTIE 1 : 08H00 - 09H30 (SAM)</v>
      </c>
      <c r="W43" s="54"/>
      <c r="X43" s="54"/>
      <c r="Y43" s="54"/>
      <c r="Z43" s="54"/>
      <c r="AA43" s="54"/>
      <c r="AB43" s="56" t="s">
        <v>56</v>
      </c>
      <c r="AC43" s="57" t="s">
        <v>57</v>
      </c>
      <c r="AD43" s="54"/>
      <c r="AE43" s="54"/>
      <c r="AF43" s="60" t="str">
        <f>B43</f>
        <v>PARTIE 1 : 08H00 - 09H30 (SAM)</v>
      </c>
      <c r="AG43" s="54"/>
      <c r="AH43" s="54"/>
      <c r="AI43" s="54"/>
      <c r="AJ43" s="54"/>
      <c r="AK43" s="54"/>
      <c r="AL43" s="56" t="s">
        <v>56</v>
      </c>
      <c r="AM43" s="57" t="s">
        <v>57</v>
      </c>
      <c r="AN43" s="54"/>
    </row>
    <row r="44" ht="27.0" customHeight="1">
      <c r="A44" s="61" t="s">
        <v>58</v>
      </c>
      <c r="B44" s="62">
        <v>25.0</v>
      </c>
      <c r="C44" s="63" t="str">
        <f>IFERROR(VLOOKUP("1A",$G$8:$N$39,3,FALSE),"")</f>
        <v>BERGER Fabienne (58)</v>
      </c>
      <c r="D44" s="64"/>
      <c r="E44" s="64"/>
      <c r="F44" s="64"/>
      <c r="G44" s="65"/>
      <c r="H44" s="66"/>
      <c r="I44" s="67"/>
      <c r="J44" s="68" t="str">
        <f>C45</f>
        <v>RIVES Coralie (01)</v>
      </c>
      <c r="K44" s="61" t="s">
        <v>58</v>
      </c>
      <c r="L44" s="69">
        <v>27.0</v>
      </c>
      <c r="M44" s="70" t="str">
        <f>IFERROR(VLOOKUP("2A",$G$8:$N$39,3,FALSE),"")</f>
        <v>NOMBRET Isabelle (74)</v>
      </c>
      <c r="N44" s="71"/>
      <c r="O44" s="71"/>
      <c r="P44" s="71"/>
      <c r="Q44" s="72"/>
      <c r="R44" s="73"/>
      <c r="S44" s="74"/>
      <c r="T44" s="68" t="str">
        <f>M45</f>
        <v>ARVIEU Michelle (34)</v>
      </c>
      <c r="U44" s="61" t="s">
        <v>58</v>
      </c>
      <c r="V44" s="75">
        <v>29.0</v>
      </c>
      <c r="W44" s="76" t="str">
        <f>IFERROR(VLOOKUP("3A",$G$8:$N$39,3,FALSE),"")</f>
        <v>POMAREL Céline (26)</v>
      </c>
      <c r="X44" s="77"/>
      <c r="Y44" s="77"/>
      <c r="Z44" s="77"/>
      <c r="AA44" s="78"/>
      <c r="AB44" s="79"/>
      <c r="AC44" s="80"/>
      <c r="AD44" s="68" t="str">
        <f>W45</f>
        <v>LEHRMANN Natalie (01)</v>
      </c>
      <c r="AE44" s="61"/>
      <c r="AF44" s="81">
        <v>31.0</v>
      </c>
      <c r="AG44" s="82" t="str">
        <f>IFERROR(VLOOKUP("4A",$G$8:$N$39,3,FALSE),"")</f>
        <v>BRIET Valerie (26)</v>
      </c>
      <c r="AH44" s="83"/>
      <c r="AI44" s="83"/>
      <c r="AJ44" s="83"/>
      <c r="AK44" s="84"/>
      <c r="AL44" s="85"/>
      <c r="AM44" s="86"/>
      <c r="AN44" s="68" t="str">
        <f>AG45</f>
        <v>GARNODIER Coralie (07)</v>
      </c>
    </row>
    <row r="45" ht="27.0" customHeight="1">
      <c r="A45" s="61" t="s">
        <v>58</v>
      </c>
      <c r="B45" s="87"/>
      <c r="C45" s="88" t="str">
        <f>IFERROR(VLOOKUP("1B",$G$8:$N$39,3,FALSE),"")</f>
        <v>RIVES Coralie (01)</v>
      </c>
      <c r="D45" s="89"/>
      <c r="E45" s="89"/>
      <c r="F45" s="89"/>
      <c r="G45" s="90"/>
      <c r="H45" s="91"/>
      <c r="I45" s="92"/>
      <c r="J45" s="68" t="str">
        <f>C44</f>
        <v>BERGER Fabienne (58)</v>
      </c>
      <c r="K45" s="61" t="s">
        <v>58</v>
      </c>
      <c r="L45" s="93"/>
      <c r="M45" s="94" t="str">
        <f>IFERROR(VLOOKUP("2B",$G$8:$N$39,3,FALSE),"")</f>
        <v>ARVIEU Michelle (34)</v>
      </c>
      <c r="N45" s="95"/>
      <c r="O45" s="95"/>
      <c r="P45" s="95"/>
      <c r="Q45" s="96"/>
      <c r="R45" s="97"/>
      <c r="S45" s="98"/>
      <c r="T45" s="68" t="str">
        <f>M44</f>
        <v>NOMBRET Isabelle (74)</v>
      </c>
      <c r="U45" s="61" t="s">
        <v>58</v>
      </c>
      <c r="V45" s="99"/>
      <c r="W45" s="100" t="str">
        <f>IFERROR(VLOOKUP("3B",$G$8:$N$39,3,FALSE),"")</f>
        <v>LEHRMANN Natalie (01)</v>
      </c>
      <c r="X45" s="101"/>
      <c r="Y45" s="101"/>
      <c r="Z45" s="101"/>
      <c r="AA45" s="102"/>
      <c r="AB45" s="103"/>
      <c r="AC45" s="104"/>
      <c r="AD45" s="68" t="str">
        <f>W44</f>
        <v>POMAREL Céline (26)</v>
      </c>
      <c r="AE45" s="61"/>
      <c r="AF45" s="105"/>
      <c r="AG45" s="106" t="str">
        <f>IFERROR(VLOOKUP("4B",$G$8:$N$39,3,FALSE),"")</f>
        <v>GARNODIER Coralie (07)</v>
      </c>
      <c r="AH45" s="107"/>
      <c r="AI45" s="107"/>
      <c r="AJ45" s="107"/>
      <c r="AK45" s="108"/>
      <c r="AL45" s="109"/>
      <c r="AM45" s="110"/>
      <c r="AN45" s="68" t="str">
        <f>AG44</f>
        <v>BRIET Valerie (26)</v>
      </c>
    </row>
    <row r="46" ht="27.0" customHeight="1">
      <c r="A46" s="61" t="s">
        <v>59</v>
      </c>
      <c r="B46" s="111">
        <v>26.0</v>
      </c>
      <c r="C46" s="112" t="str">
        <f>IFERROR(VLOOKUP("1C",$G$8:$N$39,3,FALSE),"")</f>
        <v>PICCARDI Nathalie (73)</v>
      </c>
      <c r="G46" s="113"/>
      <c r="H46" s="114"/>
      <c r="I46" s="115"/>
      <c r="J46" s="68" t="str">
        <f>C47</f>
        <v>AMAR Floriane (38)</v>
      </c>
      <c r="K46" s="61" t="s">
        <v>59</v>
      </c>
      <c r="L46" s="116">
        <v>28.0</v>
      </c>
      <c r="M46" s="112" t="str">
        <f>IFERROR(VLOOKUP("2C",$G$8:$N$39,3,FALSE),"")</f>
        <v>PERONNET Nathalie (42)</v>
      </c>
      <c r="Q46" s="113"/>
      <c r="R46" s="114"/>
      <c r="S46" s="117"/>
      <c r="T46" s="68" t="str">
        <f>M47</f>
        <v>BONNET Maxence (26)</v>
      </c>
      <c r="U46" s="61" t="s">
        <v>59</v>
      </c>
      <c r="V46" s="118">
        <v>30.0</v>
      </c>
      <c r="W46" s="112" t="str">
        <f>IFERROR(VLOOKUP("3C",$G$8:$N$39,3,FALSE),"")</f>
        <v>CAZORLA Cyrielle (34)</v>
      </c>
      <c r="AA46" s="113"/>
      <c r="AB46" s="114"/>
      <c r="AC46" s="119"/>
      <c r="AD46" s="68" t="str">
        <f>W47</f>
        <v>RIVAUX Séverine (38)</v>
      </c>
      <c r="AE46" s="61"/>
      <c r="AF46" s="120">
        <v>32.0</v>
      </c>
      <c r="AG46" s="112" t="str">
        <f>IFERROR(VLOOKUP("4C",$G$8:$N$39,3,FALSE),"")</f>
        <v>BROYER Louise (01)</v>
      </c>
      <c r="AK46" s="113"/>
      <c r="AL46" s="114"/>
      <c r="AM46" s="121"/>
      <c r="AN46" s="68" t="str">
        <f>AG47</f>
        <v>GROLEAZ Marie (69)</v>
      </c>
    </row>
    <row r="47" ht="27.0" customHeight="1">
      <c r="A47" s="61" t="s">
        <v>59</v>
      </c>
      <c r="B47" s="122"/>
      <c r="C47" s="123" t="str">
        <f>IFERROR(VLOOKUP("1D",$G$8:$N$39,3,FALSE),"")</f>
        <v>AMAR Floriane (38)</v>
      </c>
      <c r="G47" s="124"/>
      <c r="H47" s="125"/>
      <c r="I47" s="126"/>
      <c r="J47" s="68" t="str">
        <f>C46</f>
        <v>PICCARDI Nathalie (73)</v>
      </c>
      <c r="K47" s="61" t="s">
        <v>59</v>
      </c>
      <c r="L47" s="127"/>
      <c r="M47" s="128" t="str">
        <f>IFERROR(VLOOKUP("2D",$G$8:$N$39,3,FALSE),"")</f>
        <v>BONNET Maxence (26)</v>
      </c>
      <c r="N47" s="129"/>
      <c r="O47" s="129"/>
      <c r="P47" s="129"/>
      <c r="Q47" s="130"/>
      <c r="R47" s="131"/>
      <c r="S47" s="132"/>
      <c r="T47" s="68" t="str">
        <f>M46</f>
        <v>PERONNET Nathalie (42)</v>
      </c>
      <c r="U47" s="61" t="s">
        <v>59</v>
      </c>
      <c r="V47" s="133"/>
      <c r="W47" s="134" t="str">
        <f>IFERROR(VLOOKUP("3D",$G$8:$N$39,3,FALSE),"")</f>
        <v>RIVAUX Séverine (38)</v>
      </c>
      <c r="X47" s="135"/>
      <c r="Y47" s="135"/>
      <c r="Z47" s="135"/>
      <c r="AA47" s="136"/>
      <c r="AB47" s="137"/>
      <c r="AC47" s="138"/>
      <c r="AD47" s="68" t="str">
        <f>W46</f>
        <v>CAZORLA Cyrielle (34)</v>
      </c>
      <c r="AE47" s="61"/>
      <c r="AF47" s="139"/>
      <c r="AG47" s="140" t="str">
        <f>IFERROR(VLOOKUP("4D",$G$8:$N$39,3,FALSE),"")</f>
        <v>GROLEAZ Marie (69)</v>
      </c>
      <c r="AK47" s="141"/>
      <c r="AL47" s="142"/>
      <c r="AM47" s="143"/>
      <c r="AN47" s="68" t="str">
        <f>AG46</f>
        <v>BROYER Louise (01)</v>
      </c>
    </row>
    <row r="48" ht="13.5" customHeight="1">
      <c r="A48" s="144"/>
      <c r="B48" s="145" t="s">
        <v>60</v>
      </c>
      <c r="C48" s="146" t="s">
        <v>5</v>
      </c>
      <c r="D48" s="147"/>
      <c r="E48" s="147"/>
      <c r="F48" s="147"/>
      <c r="G48" s="148"/>
      <c r="H48" s="149" t="s">
        <v>57</v>
      </c>
      <c r="I48" s="150"/>
      <c r="J48" s="151"/>
      <c r="K48" s="144"/>
      <c r="L48" s="152" t="s">
        <v>60</v>
      </c>
      <c r="M48" s="153" t="s">
        <v>5</v>
      </c>
      <c r="N48" s="154"/>
      <c r="O48" s="154"/>
      <c r="P48" s="154"/>
      <c r="Q48" s="155"/>
      <c r="R48" s="156" t="s">
        <v>57</v>
      </c>
      <c r="S48" s="157"/>
      <c r="T48" s="151"/>
      <c r="U48" s="144"/>
      <c r="V48" s="158" t="s">
        <v>60</v>
      </c>
      <c r="W48" s="159" t="s">
        <v>5</v>
      </c>
      <c r="X48" s="160"/>
      <c r="Y48" s="160"/>
      <c r="Z48" s="160"/>
      <c r="AA48" s="161"/>
      <c r="AB48" s="162" t="s">
        <v>57</v>
      </c>
      <c r="AC48" s="163"/>
      <c r="AD48" s="151"/>
      <c r="AE48" s="144"/>
      <c r="AF48" s="164" t="s">
        <v>60</v>
      </c>
      <c r="AG48" s="165" t="s">
        <v>5</v>
      </c>
      <c r="AH48" s="166"/>
      <c r="AI48" s="166"/>
      <c r="AJ48" s="166"/>
      <c r="AK48" s="167"/>
      <c r="AL48" s="168" t="s">
        <v>57</v>
      </c>
      <c r="AM48" s="169"/>
      <c r="AN48" s="151"/>
    </row>
    <row r="49" ht="27.0" customHeight="1">
      <c r="A49" s="170"/>
      <c r="B49" s="55" t="s">
        <v>61</v>
      </c>
      <c r="C49" s="171"/>
      <c r="D49" s="171"/>
      <c r="E49" s="171"/>
      <c r="F49" s="171"/>
      <c r="G49" s="171"/>
      <c r="H49" s="56" t="s">
        <v>56</v>
      </c>
      <c r="I49" s="57" t="s">
        <v>57</v>
      </c>
      <c r="J49" s="170"/>
      <c r="K49" s="170"/>
      <c r="L49" s="172" t="str">
        <f>B49</f>
        <v>PARTIE 2 : 10H15 - 11H45</v>
      </c>
      <c r="M49" s="171"/>
      <c r="N49" s="171"/>
      <c r="O49" s="171"/>
      <c r="P49" s="171"/>
      <c r="Q49" s="171"/>
      <c r="R49" s="56" t="s">
        <v>56</v>
      </c>
      <c r="S49" s="57" t="s">
        <v>57</v>
      </c>
      <c r="T49" s="170"/>
      <c r="U49" s="170"/>
      <c r="V49" s="173" t="str">
        <f>B49</f>
        <v>PARTIE 2 : 10H15 - 11H45</v>
      </c>
      <c r="W49" s="171"/>
      <c r="X49" s="171"/>
      <c r="Y49" s="171"/>
      <c r="Z49" s="171"/>
      <c r="AA49" s="171"/>
      <c r="AB49" s="56" t="s">
        <v>56</v>
      </c>
      <c r="AC49" s="57" t="s">
        <v>57</v>
      </c>
      <c r="AD49" s="170"/>
      <c r="AE49" s="170"/>
      <c r="AF49" s="174" t="str">
        <f>B49</f>
        <v>PARTIE 2 : 10H15 - 11H45</v>
      </c>
      <c r="AG49" s="171"/>
      <c r="AH49" s="171"/>
      <c r="AI49" s="171"/>
      <c r="AJ49" s="171"/>
      <c r="AK49" s="171"/>
      <c r="AL49" s="56" t="s">
        <v>56</v>
      </c>
      <c r="AM49" s="57" t="s">
        <v>57</v>
      </c>
      <c r="AN49" s="170"/>
    </row>
    <row r="50" ht="27.0" customHeight="1">
      <c r="A50" s="61" t="s">
        <v>62</v>
      </c>
      <c r="B50" s="62">
        <v>31.0</v>
      </c>
      <c r="C50" s="175" t="str">
        <f>IF(COUNTBLANK(I44:I47)=0,IF(I44&gt;I45,C44,C45),"-")</f>
        <v>-</v>
      </c>
      <c r="D50" s="64"/>
      <c r="E50" s="64"/>
      <c r="F50" s="64"/>
      <c r="G50" s="65"/>
      <c r="H50" s="66"/>
      <c r="I50" s="67"/>
      <c r="J50" s="68" t="str">
        <f>C51</f>
        <v>-</v>
      </c>
      <c r="K50" s="61" t="s">
        <v>62</v>
      </c>
      <c r="L50" s="69">
        <v>29.0</v>
      </c>
      <c r="M50" s="176" t="str">
        <f>IF(COUNTBLANK(S44:S47)=0,IF(S44&gt;S45,M44,M45),"-")</f>
        <v>-</v>
      </c>
      <c r="N50" s="71"/>
      <c r="O50" s="71"/>
      <c r="P50" s="71"/>
      <c r="Q50" s="72"/>
      <c r="R50" s="73"/>
      <c r="S50" s="74"/>
      <c r="T50" s="68" t="str">
        <f>M51</f>
        <v>-</v>
      </c>
      <c r="U50" s="61" t="s">
        <v>62</v>
      </c>
      <c r="V50" s="75">
        <v>27.0</v>
      </c>
      <c r="W50" s="177" t="str">
        <f>IF(COUNTBLANK(AC44:AC47)=0,IF(AC44&gt;AC45,W44,W45),"-")</f>
        <v>-</v>
      </c>
      <c r="X50" s="77"/>
      <c r="Y50" s="77"/>
      <c r="Z50" s="77"/>
      <c r="AA50" s="78"/>
      <c r="AB50" s="79"/>
      <c r="AC50" s="80"/>
      <c r="AD50" s="68" t="str">
        <f>W51</f>
        <v>-</v>
      </c>
      <c r="AE50" s="61"/>
      <c r="AF50" s="81">
        <v>25.0</v>
      </c>
      <c r="AG50" s="178" t="str">
        <f>IF(COUNTBLANK(AM44:AM47)=0,IF(AM44&gt;AM45,AG44,AG45),"-")</f>
        <v>-</v>
      </c>
      <c r="AH50" s="83"/>
      <c r="AI50" s="83"/>
      <c r="AJ50" s="83"/>
      <c r="AK50" s="84"/>
      <c r="AL50" s="85"/>
      <c r="AM50" s="86"/>
      <c r="AN50" s="68" t="str">
        <f>AG51</f>
        <v>-</v>
      </c>
    </row>
    <row r="51" ht="27.0" customHeight="1">
      <c r="A51" s="61" t="s">
        <v>62</v>
      </c>
      <c r="B51" s="87"/>
      <c r="C51" s="179" t="str">
        <f>IF(COUNTBLANK(I44:I47)=0,IF(I46&gt;I47,C46,C47),"-")</f>
        <v>-</v>
      </c>
      <c r="D51" s="89"/>
      <c r="E51" s="89"/>
      <c r="F51" s="89"/>
      <c r="G51" s="90"/>
      <c r="H51" s="91"/>
      <c r="I51" s="92"/>
      <c r="J51" s="68" t="str">
        <f>C50</f>
        <v>-</v>
      </c>
      <c r="K51" s="61" t="s">
        <v>62</v>
      </c>
      <c r="L51" s="93"/>
      <c r="M51" s="180" t="str">
        <f>IF(COUNTBLANK(S44:S47)=0,IF(S46&gt;S47,M46,M47),"-")</f>
        <v>-</v>
      </c>
      <c r="N51" s="95"/>
      <c r="O51" s="95"/>
      <c r="P51" s="95"/>
      <c r="Q51" s="96"/>
      <c r="R51" s="97"/>
      <c r="S51" s="98"/>
      <c r="T51" s="68" t="str">
        <f>M50</f>
        <v>-</v>
      </c>
      <c r="U51" s="61" t="s">
        <v>62</v>
      </c>
      <c r="V51" s="99"/>
      <c r="W51" s="181" t="str">
        <f>IF(COUNTBLANK(AC44:AC47)=0,IF(AC46&gt;AC47,W46,W47),"-")</f>
        <v>-</v>
      </c>
      <c r="X51" s="101"/>
      <c r="Y51" s="101"/>
      <c r="Z51" s="101"/>
      <c r="AA51" s="102"/>
      <c r="AB51" s="103"/>
      <c r="AC51" s="104"/>
      <c r="AD51" s="68" t="str">
        <f>W50</f>
        <v>-</v>
      </c>
      <c r="AE51" s="61"/>
      <c r="AF51" s="105"/>
      <c r="AG51" s="182" t="str">
        <f>IF(COUNTBLANK(AM44:AM47)=0,IF(AM46&gt;AM47,AG46,AG47),"-")</f>
        <v>-</v>
      </c>
      <c r="AH51" s="107"/>
      <c r="AI51" s="107"/>
      <c r="AJ51" s="107"/>
      <c r="AK51" s="108"/>
      <c r="AL51" s="109"/>
      <c r="AM51" s="110"/>
      <c r="AN51" s="68" t="str">
        <f>AG50</f>
        <v>-</v>
      </c>
    </row>
    <row r="52" ht="27.0" customHeight="1">
      <c r="A52" s="61" t="s">
        <v>63</v>
      </c>
      <c r="B52" s="111">
        <v>32.0</v>
      </c>
      <c r="C52" s="183" t="str">
        <f>IF(COUNTBLANK(I44:I47)=0,IF(I44&gt;I45,C45,C44),"-")</f>
        <v>-</v>
      </c>
      <c r="G52" s="113"/>
      <c r="H52" s="114"/>
      <c r="I52" s="115"/>
      <c r="J52" s="68" t="str">
        <f>C53</f>
        <v>-</v>
      </c>
      <c r="K52" s="61" t="s">
        <v>63</v>
      </c>
      <c r="L52" s="116">
        <v>30.0</v>
      </c>
      <c r="M52" s="183" t="str">
        <f>IF(COUNTBLANK(S44:S47)=0,IF(S44&gt;S45,M45,M44),"-")</f>
        <v>-</v>
      </c>
      <c r="Q52" s="113"/>
      <c r="R52" s="114"/>
      <c r="S52" s="117"/>
      <c r="T52" s="68" t="str">
        <f>M53</f>
        <v>-</v>
      </c>
      <c r="U52" s="61" t="s">
        <v>63</v>
      </c>
      <c r="V52" s="118">
        <v>28.0</v>
      </c>
      <c r="W52" s="183" t="str">
        <f>IF(COUNTBLANK(AC44:AC47)=0,IF(AC44&gt;AC45,W45,W44),"-")</f>
        <v>-</v>
      </c>
      <c r="AA52" s="113"/>
      <c r="AB52" s="114"/>
      <c r="AC52" s="119"/>
      <c r="AD52" s="68" t="str">
        <f>W53</f>
        <v>-</v>
      </c>
      <c r="AE52" s="61"/>
      <c r="AF52" s="120">
        <v>26.0</v>
      </c>
      <c r="AG52" s="183" t="str">
        <f>IF(COUNTBLANK(AM44:AM47)=0,IF(AM44&gt;AM45,AG45,AG44),"-")</f>
        <v>-</v>
      </c>
      <c r="AK52" s="113"/>
      <c r="AL52" s="114"/>
      <c r="AM52" s="121"/>
      <c r="AN52" s="68" t="str">
        <f>AG53</f>
        <v>-</v>
      </c>
    </row>
    <row r="53" ht="27.0" customHeight="1">
      <c r="A53" s="61" t="s">
        <v>63</v>
      </c>
      <c r="B53" s="122"/>
      <c r="C53" s="184" t="str">
        <f>IF(COUNTBLANK(I44:I47)=0,IF(I46&gt;I47,C47,C46),"-")</f>
        <v>-</v>
      </c>
      <c r="D53" s="185"/>
      <c r="E53" s="185"/>
      <c r="F53" s="185"/>
      <c r="G53" s="186"/>
      <c r="H53" s="187"/>
      <c r="I53" s="188"/>
      <c r="J53" s="68" t="str">
        <f>C52</f>
        <v>-</v>
      </c>
      <c r="K53" s="61" t="s">
        <v>63</v>
      </c>
      <c r="L53" s="127"/>
      <c r="M53" s="189" t="str">
        <f>IF(COUNTBLANK(S44:S47)=0,IF(S46&gt;S47,M47,M46),"-")</f>
        <v>-</v>
      </c>
      <c r="N53" s="129"/>
      <c r="O53" s="129"/>
      <c r="P53" s="129"/>
      <c r="Q53" s="130"/>
      <c r="R53" s="131"/>
      <c r="S53" s="132"/>
      <c r="T53" s="68" t="str">
        <f>M52</f>
        <v>-</v>
      </c>
      <c r="U53" s="61" t="s">
        <v>63</v>
      </c>
      <c r="V53" s="133"/>
      <c r="W53" s="190" t="str">
        <f>IF(COUNTBLANK(AC44:AC47)=0,IF(AC46&gt;AC47,W47,W46),"-")</f>
        <v>-</v>
      </c>
      <c r="X53" s="135"/>
      <c r="Y53" s="135"/>
      <c r="Z53" s="135"/>
      <c r="AA53" s="136"/>
      <c r="AB53" s="137"/>
      <c r="AC53" s="138"/>
      <c r="AD53" s="68" t="str">
        <f>W52</f>
        <v>-</v>
      </c>
      <c r="AE53" s="61"/>
      <c r="AF53" s="139"/>
      <c r="AG53" s="191" t="str">
        <f>IF(COUNTBLANK(AM44:AM47)=0,IF(AM46&gt;AM47,AG47,AG46),"-")</f>
        <v>-</v>
      </c>
      <c r="AH53" s="192"/>
      <c r="AI53" s="192"/>
      <c r="AJ53" s="192"/>
      <c r="AK53" s="193"/>
      <c r="AL53" s="194"/>
      <c r="AM53" s="195"/>
      <c r="AN53" s="68" t="str">
        <f>AG52</f>
        <v>-</v>
      </c>
    </row>
    <row r="54" ht="13.5" customHeight="1">
      <c r="A54" s="144"/>
      <c r="B54" s="145" t="s">
        <v>60</v>
      </c>
      <c r="C54" s="146" t="s">
        <v>5</v>
      </c>
      <c r="D54" s="147"/>
      <c r="E54" s="147"/>
      <c r="F54" s="147"/>
      <c r="G54" s="148"/>
      <c r="H54" s="149" t="s">
        <v>57</v>
      </c>
      <c r="I54" s="150"/>
      <c r="J54" s="151"/>
      <c r="K54" s="144"/>
      <c r="L54" s="152" t="s">
        <v>60</v>
      </c>
      <c r="M54" s="153" t="s">
        <v>5</v>
      </c>
      <c r="N54" s="154"/>
      <c r="O54" s="154"/>
      <c r="P54" s="154"/>
      <c r="Q54" s="155"/>
      <c r="R54" s="156" t="s">
        <v>57</v>
      </c>
      <c r="S54" s="157"/>
      <c r="T54" s="151"/>
      <c r="U54" s="144"/>
      <c r="V54" s="158" t="s">
        <v>60</v>
      </c>
      <c r="W54" s="159" t="s">
        <v>5</v>
      </c>
      <c r="X54" s="160"/>
      <c r="Y54" s="160"/>
      <c r="Z54" s="160"/>
      <c r="AA54" s="161"/>
      <c r="AB54" s="162" t="s">
        <v>57</v>
      </c>
      <c r="AC54" s="163"/>
      <c r="AD54" s="151"/>
      <c r="AE54" s="144"/>
      <c r="AF54" s="196" t="s">
        <v>60</v>
      </c>
      <c r="AG54" s="197" t="s">
        <v>5</v>
      </c>
      <c r="AH54" s="198"/>
      <c r="AI54" s="198"/>
      <c r="AJ54" s="198"/>
      <c r="AK54" s="199"/>
      <c r="AL54" s="200" t="s">
        <v>57</v>
      </c>
      <c r="AM54" s="201"/>
      <c r="AN54" s="151"/>
    </row>
    <row r="55" ht="27.0" customHeight="1">
      <c r="A55" s="170"/>
      <c r="B55" s="55" t="s">
        <v>64</v>
      </c>
      <c r="C55" s="171"/>
      <c r="D55" s="171"/>
      <c r="E55" s="171"/>
      <c r="F55" s="171"/>
      <c r="G55" s="171"/>
      <c r="H55" s="56" t="s">
        <v>56</v>
      </c>
      <c r="I55" s="57" t="s">
        <v>57</v>
      </c>
      <c r="J55" s="170"/>
      <c r="K55" s="170"/>
      <c r="L55" s="172" t="str">
        <f>B55</f>
        <v>BARRAGES : 14H15 - 15H45</v>
      </c>
      <c r="M55" s="171"/>
      <c r="N55" s="171"/>
      <c r="O55" s="171"/>
      <c r="P55" s="171"/>
      <c r="Q55" s="171"/>
      <c r="R55" s="56" t="s">
        <v>56</v>
      </c>
      <c r="S55" s="57" t="s">
        <v>57</v>
      </c>
      <c r="T55" s="170"/>
      <c r="U55" s="170"/>
      <c r="V55" s="173" t="str">
        <f>B55</f>
        <v>BARRAGES : 14H15 - 15H45</v>
      </c>
      <c r="W55" s="171"/>
      <c r="X55" s="171"/>
      <c r="Y55" s="171"/>
      <c r="Z55" s="171"/>
      <c r="AA55" s="171"/>
      <c r="AB55" s="56" t="s">
        <v>56</v>
      </c>
      <c r="AC55" s="57" t="s">
        <v>57</v>
      </c>
      <c r="AD55" s="170"/>
      <c r="AE55" s="170"/>
      <c r="AF55" s="202" t="str">
        <f>B55</f>
        <v>BARRAGES : 14H15 - 15H45</v>
      </c>
      <c r="AG55" s="171"/>
      <c r="AH55" s="171"/>
      <c r="AI55" s="171"/>
      <c r="AJ55" s="171"/>
      <c r="AK55" s="171"/>
      <c r="AL55" s="56" t="s">
        <v>56</v>
      </c>
      <c r="AM55" s="57" t="s">
        <v>57</v>
      </c>
      <c r="AN55" s="170"/>
    </row>
    <row r="56" ht="27.0" customHeight="1">
      <c r="A56" s="61" t="s">
        <v>65</v>
      </c>
      <c r="B56" s="62">
        <v>27.0</v>
      </c>
      <c r="C56" s="175" t="str">
        <f>IF(COUNTBLANK(I50:I53)=0,IF(I50&gt;I51,C51,C50),"-")</f>
        <v>-</v>
      </c>
      <c r="D56" s="64"/>
      <c r="E56" s="64"/>
      <c r="F56" s="64"/>
      <c r="G56" s="65"/>
      <c r="H56" s="66"/>
      <c r="I56" s="67"/>
      <c r="J56" s="68" t="str">
        <f>C57</f>
        <v>-</v>
      </c>
      <c r="K56" s="61" t="s">
        <v>65</v>
      </c>
      <c r="L56" s="69">
        <v>25.0</v>
      </c>
      <c r="M56" s="176" t="str">
        <f>IF(COUNTBLANK(S50:S53)=0,IF(S50&gt;S51,M51,M50),"-")</f>
        <v>-</v>
      </c>
      <c r="N56" s="71"/>
      <c r="O56" s="71"/>
      <c r="P56" s="71"/>
      <c r="Q56" s="72"/>
      <c r="R56" s="73"/>
      <c r="S56" s="74"/>
      <c r="T56" s="68" t="str">
        <f>M57</f>
        <v>-</v>
      </c>
      <c r="U56" s="61" t="s">
        <v>65</v>
      </c>
      <c r="V56" s="75">
        <v>26.0</v>
      </c>
      <c r="W56" s="177" t="str">
        <f>IF(COUNTBLANK(AC50:AC53)=0,IF(AC50&gt;AC51,W51,W50),"-")</f>
        <v>-</v>
      </c>
      <c r="X56" s="77"/>
      <c r="Y56" s="77"/>
      <c r="Z56" s="77"/>
      <c r="AA56" s="78"/>
      <c r="AB56" s="79"/>
      <c r="AC56" s="80"/>
      <c r="AD56" s="68" t="str">
        <f>W57</f>
        <v>-</v>
      </c>
      <c r="AE56" s="61"/>
      <c r="AF56" s="81">
        <v>28.0</v>
      </c>
      <c r="AG56" s="178" t="str">
        <f>IF(COUNTBLANK(AM50:AM53)=0,IF(AM50&gt;AM51,AG51,AG50),"-")</f>
        <v>-</v>
      </c>
      <c r="AH56" s="83"/>
      <c r="AI56" s="83"/>
      <c r="AJ56" s="83"/>
      <c r="AK56" s="84"/>
      <c r="AL56" s="85"/>
      <c r="AM56" s="86"/>
      <c r="AN56" s="68" t="str">
        <f>AG57</f>
        <v>-</v>
      </c>
    </row>
    <row r="57" ht="27.0" customHeight="1">
      <c r="A57" s="61" t="s">
        <v>65</v>
      </c>
      <c r="B57" s="122"/>
      <c r="C57" s="184" t="str">
        <f>IF(COUNTBLANK(I50:I53)=0,IF(I52&gt;I53,C52,C53),"-")</f>
        <v>-</v>
      </c>
      <c r="D57" s="185"/>
      <c r="E57" s="185"/>
      <c r="F57" s="185"/>
      <c r="G57" s="186"/>
      <c r="H57" s="187"/>
      <c r="I57" s="188"/>
      <c r="J57" s="68" t="str">
        <f>C56</f>
        <v>-</v>
      </c>
      <c r="K57" s="61" t="s">
        <v>65</v>
      </c>
      <c r="L57" s="127"/>
      <c r="M57" s="189" t="str">
        <f>IF(COUNTBLANK(S50:S53)=0,IF(S52&gt;S53,M52,M53),"-")</f>
        <v>-</v>
      </c>
      <c r="N57" s="129"/>
      <c r="O57" s="129"/>
      <c r="P57" s="129"/>
      <c r="Q57" s="130"/>
      <c r="R57" s="131"/>
      <c r="S57" s="132"/>
      <c r="T57" s="68" t="str">
        <f>M56</f>
        <v>-</v>
      </c>
      <c r="U57" s="61" t="s">
        <v>65</v>
      </c>
      <c r="V57" s="133"/>
      <c r="W57" s="190" t="str">
        <f>IF(COUNTBLANK(AC50:AC53)=0,IF(AC52&gt;AC53,W52,W53),"-")</f>
        <v>-</v>
      </c>
      <c r="X57" s="135"/>
      <c r="Y57" s="135"/>
      <c r="Z57" s="135"/>
      <c r="AA57" s="136"/>
      <c r="AB57" s="137"/>
      <c r="AC57" s="138"/>
      <c r="AD57" s="68" t="str">
        <f>W56</f>
        <v>-</v>
      </c>
      <c r="AE57" s="61"/>
      <c r="AF57" s="139"/>
      <c r="AG57" s="191" t="str">
        <f>IF(COUNTBLANK(AM50:AM53)=0,IF(AM52&gt;AM53,AG52,AG53),"-")</f>
        <v>-</v>
      </c>
      <c r="AH57" s="192"/>
      <c r="AI57" s="192"/>
      <c r="AJ57" s="192"/>
      <c r="AK57" s="193"/>
      <c r="AL57" s="194"/>
      <c r="AM57" s="195"/>
      <c r="AN57" s="68" t="str">
        <f>AG56</f>
        <v>-</v>
      </c>
    </row>
    <row r="58" ht="13.5" customHeight="1">
      <c r="A58" s="203"/>
      <c r="B58" s="145" t="s">
        <v>60</v>
      </c>
      <c r="C58" s="146" t="s">
        <v>5</v>
      </c>
      <c r="D58" s="147"/>
      <c r="E58" s="147"/>
      <c r="F58" s="147"/>
      <c r="G58" s="148"/>
      <c r="H58" s="149" t="s">
        <v>57</v>
      </c>
      <c r="I58" s="150"/>
      <c r="J58" s="204"/>
      <c r="K58" s="203"/>
      <c r="L58" s="152" t="s">
        <v>60</v>
      </c>
      <c r="M58" s="153" t="s">
        <v>5</v>
      </c>
      <c r="N58" s="154"/>
      <c r="O58" s="154"/>
      <c r="P58" s="154"/>
      <c r="Q58" s="155"/>
      <c r="R58" s="156" t="s">
        <v>57</v>
      </c>
      <c r="S58" s="157"/>
      <c r="T58" s="204"/>
      <c r="U58" s="203"/>
      <c r="V58" s="158" t="s">
        <v>60</v>
      </c>
      <c r="W58" s="159" t="s">
        <v>5</v>
      </c>
      <c r="X58" s="160"/>
      <c r="Y58" s="160"/>
      <c r="Z58" s="160"/>
      <c r="AA58" s="161"/>
      <c r="AB58" s="162" t="s">
        <v>57</v>
      </c>
      <c r="AC58" s="163"/>
      <c r="AD58" s="204"/>
      <c r="AE58" s="203"/>
      <c r="AF58" s="196" t="s">
        <v>60</v>
      </c>
      <c r="AG58" s="197" t="s">
        <v>5</v>
      </c>
      <c r="AH58" s="198"/>
      <c r="AI58" s="198"/>
      <c r="AJ58" s="198"/>
      <c r="AK58" s="199"/>
      <c r="AL58" s="200" t="s">
        <v>57</v>
      </c>
      <c r="AM58" s="201"/>
      <c r="AN58" s="204"/>
    </row>
    <row r="59" ht="27.0" customHeight="1">
      <c r="A59" s="205"/>
      <c r="B59" s="206"/>
      <c r="C59" s="207"/>
      <c r="D59" s="207"/>
      <c r="E59" s="207"/>
      <c r="F59" s="207"/>
      <c r="G59" s="207"/>
      <c r="H59" s="207"/>
      <c r="I59" s="208"/>
      <c r="J59" s="205"/>
      <c r="K59" s="205"/>
      <c r="L59" s="206"/>
      <c r="M59" s="207"/>
      <c r="N59" s="207"/>
      <c r="O59" s="207"/>
      <c r="P59" s="207"/>
      <c r="Q59" s="207"/>
      <c r="R59" s="207"/>
      <c r="S59" s="207"/>
      <c r="T59" s="205"/>
      <c r="U59" s="205"/>
      <c r="V59" s="206"/>
      <c r="W59" s="207"/>
      <c r="X59" s="207"/>
      <c r="Y59" s="207"/>
      <c r="Z59" s="207"/>
      <c r="AA59" s="207"/>
      <c r="AB59" s="207"/>
      <c r="AC59" s="207"/>
      <c r="AD59" s="205"/>
      <c r="AE59" s="205"/>
      <c r="AF59" s="206"/>
      <c r="AG59" s="207"/>
      <c r="AH59" s="207"/>
      <c r="AI59" s="207"/>
      <c r="AJ59" s="207"/>
      <c r="AK59" s="207"/>
      <c r="AL59" s="207"/>
      <c r="AM59" s="207"/>
      <c r="AN59" s="205"/>
    </row>
    <row r="60" ht="27.0" customHeight="1">
      <c r="A60" s="8"/>
      <c r="B60" s="62" t="s">
        <v>66</v>
      </c>
      <c r="C60" s="209" t="str">
        <f>IF(COUNTBLANK(I50:I53)=0,IF(I50&gt;I51,C50,C51),"-")</f>
        <v>-</v>
      </c>
      <c r="D60" s="64"/>
      <c r="E60" s="64"/>
      <c r="F60" s="64"/>
      <c r="G60" s="64"/>
      <c r="H60" s="210"/>
      <c r="I60" s="211"/>
      <c r="J60" s="8"/>
      <c r="K60" s="8"/>
      <c r="L60" s="69" t="s">
        <v>67</v>
      </c>
      <c r="M60" s="212" t="str">
        <f>IF(COUNTBLANK(S50:S53)=0,IF(S50&gt;S51,M50,M51),"-")</f>
        <v>-</v>
      </c>
      <c r="N60" s="71"/>
      <c r="O60" s="71"/>
      <c r="P60" s="71"/>
      <c r="Q60" s="71"/>
      <c r="R60" s="213"/>
      <c r="S60" s="214"/>
      <c r="T60" s="8"/>
      <c r="U60" s="8"/>
      <c r="V60" s="75" t="s">
        <v>68</v>
      </c>
      <c r="W60" s="215" t="str">
        <f>IF(COUNTBLANK(AC50:AC53)=0,IF(AC50&gt;AC51,W50,W51),"-")</f>
        <v>-</v>
      </c>
      <c r="X60" s="77"/>
      <c r="Y60" s="77"/>
      <c r="Z60" s="77"/>
      <c r="AA60" s="77"/>
      <c r="AB60" s="216"/>
      <c r="AC60" s="217"/>
      <c r="AD60" s="8"/>
      <c r="AE60" s="8"/>
      <c r="AF60" s="81" t="s">
        <v>69</v>
      </c>
      <c r="AG60" s="218" t="str">
        <f>IF(COUNTBLANK(AM50:AM53)=0,IF(AM50&gt;AM51,AG50,AG51),"-")</f>
        <v>-</v>
      </c>
      <c r="AH60" s="83"/>
      <c r="AI60" s="83"/>
      <c r="AJ60" s="83"/>
      <c r="AK60" s="83"/>
      <c r="AL60" s="219"/>
      <c r="AM60" s="220"/>
      <c r="AN60" s="8"/>
    </row>
    <row r="61" ht="27.0" customHeight="1">
      <c r="A61" s="8"/>
      <c r="B61" s="221" t="s">
        <v>70</v>
      </c>
      <c r="C61" s="222" t="str">
        <f>IF(COUNTBLANK(I56:I57)=0,IF(I56&gt;I57,C56,C57),"-")</f>
        <v>-</v>
      </c>
      <c r="H61" s="223"/>
      <c r="I61" s="224"/>
      <c r="J61" s="8"/>
      <c r="K61" s="8"/>
      <c r="L61" s="225" t="s">
        <v>71</v>
      </c>
      <c r="M61" s="226" t="str">
        <f>IF(COUNTBLANK(S56:S57)=0,IF(S56&gt;S57,M56,M57),"-")</f>
        <v>-</v>
      </c>
      <c r="R61" s="227"/>
      <c r="S61" s="228"/>
      <c r="T61" s="8"/>
      <c r="U61" s="8"/>
      <c r="V61" s="229" t="s">
        <v>72</v>
      </c>
      <c r="W61" s="230" t="str">
        <f>IF(COUNTBLANK(AC56:AC57)=0,IF(AC56&gt;AC57,W56,W57),"-")</f>
        <v>-</v>
      </c>
      <c r="AB61" s="231"/>
      <c r="AC61" s="232"/>
      <c r="AD61" s="8"/>
      <c r="AE61" s="8"/>
      <c r="AF61" s="233" t="s">
        <v>73</v>
      </c>
      <c r="AG61" s="234" t="str">
        <f>IF(COUNTBLANK(AM56:AM57)=0,IF(AM56&gt;AM57,AG56,AG57),"-")</f>
        <v>-</v>
      </c>
      <c r="AL61" s="235"/>
      <c r="AM61" s="236"/>
      <c r="AN61" s="8"/>
    </row>
    <row r="62" ht="27.0" customHeight="1">
      <c r="A62" s="8"/>
      <c r="B62" s="111" t="s">
        <v>74</v>
      </c>
      <c r="C62" s="237" t="str">
        <f>IF(COUNTBLANK(I56:I57)=0,IF(I56&gt;I57,C57,C56),"-")</f>
        <v>-</v>
      </c>
      <c r="H62" s="238"/>
      <c r="I62" s="239"/>
      <c r="J62" s="8"/>
      <c r="K62" s="8"/>
      <c r="L62" s="116" t="s">
        <v>75</v>
      </c>
      <c r="M62" s="237" t="str">
        <f>IF(COUNTBLANK(S56:S57)=0,IF(S56&gt;S57,M57,M56),"-")</f>
        <v>-</v>
      </c>
      <c r="R62" s="238"/>
      <c r="S62" s="240"/>
      <c r="T62" s="8"/>
      <c r="U62" s="8"/>
      <c r="V62" s="118" t="s">
        <v>76</v>
      </c>
      <c r="W62" s="237" t="str">
        <f>IF(COUNTBLANK(AC56:AC57)=0,IF(AC56&gt;AC57,W57,W56),"-")</f>
        <v>-</v>
      </c>
      <c r="AB62" s="238"/>
      <c r="AC62" s="241"/>
      <c r="AD62" s="8"/>
      <c r="AE62" s="8"/>
      <c r="AF62" s="120" t="s">
        <v>77</v>
      </c>
      <c r="AG62" s="237" t="str">
        <f>IF(COUNTBLANK(AM56:AM57)=0,IF(AM56&gt;AM57,AG57,AG56),"-")</f>
        <v>-</v>
      </c>
      <c r="AL62" s="238"/>
      <c r="AM62" s="242"/>
      <c r="AN62" s="8"/>
    </row>
    <row r="63" ht="27.0" customHeight="1">
      <c r="A63" s="8"/>
      <c r="B63" s="243" t="s">
        <v>78</v>
      </c>
      <c r="C63" s="244" t="str">
        <f>IF(COUNTBLANK(I50:I53)=0,IF(I52&gt;I53,C53,C52),"-")</f>
        <v>-</v>
      </c>
      <c r="D63" s="185"/>
      <c r="E63" s="185"/>
      <c r="F63" s="185"/>
      <c r="G63" s="185"/>
      <c r="H63" s="245"/>
      <c r="I63" s="246"/>
      <c r="J63" s="8"/>
      <c r="K63" s="8"/>
      <c r="L63" s="247" t="s">
        <v>79</v>
      </c>
      <c r="M63" s="248" t="str">
        <f>IF(COUNTBLANK(S50:S53)=0,IF(S52&gt;S53,M53,M52),"-")</f>
        <v>-</v>
      </c>
      <c r="N63" s="129"/>
      <c r="O63" s="129"/>
      <c r="P63" s="129"/>
      <c r="Q63" s="129"/>
      <c r="R63" s="249"/>
      <c r="S63" s="250"/>
      <c r="T63" s="8"/>
      <c r="U63" s="8"/>
      <c r="V63" s="251" t="s">
        <v>80</v>
      </c>
      <c r="W63" s="252" t="str">
        <f>IF(COUNTBLANK(AC50:AC53)=0,IF(AC52&gt;AC53,W53,W52),"-")</f>
        <v>-</v>
      </c>
      <c r="X63" s="135"/>
      <c r="Y63" s="135"/>
      <c r="Z63" s="135"/>
      <c r="AA63" s="135"/>
      <c r="AB63" s="253"/>
      <c r="AC63" s="254"/>
      <c r="AD63" s="8"/>
      <c r="AE63" s="8"/>
      <c r="AF63" s="255" t="s">
        <v>81</v>
      </c>
      <c r="AG63" s="256" t="str">
        <f>IF(COUNTBLANK(AM50:AM53)=0,IF(AM52&gt;AM53,AG53,AG52),"-")</f>
        <v>-</v>
      </c>
      <c r="AH63" s="192"/>
      <c r="AI63" s="192"/>
      <c r="AJ63" s="192"/>
      <c r="AK63" s="192"/>
      <c r="AL63" s="257"/>
      <c r="AM63" s="258"/>
      <c r="AN63" s="8"/>
    </row>
    <row r="64" ht="27.0" customHeight="1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</row>
    <row r="65" ht="27.0" customHeight="1">
      <c r="A65" s="44" t="s">
        <v>82</v>
      </c>
    </row>
    <row r="66" ht="27.0" customHeight="1">
      <c r="H66" s="8"/>
      <c r="I66" s="8"/>
      <c r="J66" s="8"/>
      <c r="K66" s="8"/>
      <c r="L66" s="8"/>
      <c r="M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ht="13.5" customHeight="1">
      <c r="A67" s="260"/>
      <c r="B67" s="260"/>
      <c r="C67" s="260"/>
      <c r="D67" s="260"/>
      <c r="E67" s="260"/>
      <c r="F67" s="260"/>
      <c r="G67" s="260"/>
      <c r="H67" s="8"/>
      <c r="I67" s="8"/>
      <c r="J67" s="8"/>
      <c r="K67" s="261"/>
      <c r="L67" s="262" t="s">
        <v>83</v>
      </c>
      <c r="M67" s="263"/>
      <c r="N67" s="263"/>
      <c r="O67" s="263"/>
      <c r="P67" s="263"/>
      <c r="Q67" s="263"/>
      <c r="R67" s="264" t="s">
        <v>84</v>
      </c>
      <c r="S67" s="265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ht="13.5" customHeight="1">
      <c r="A68" s="8"/>
      <c r="B68" s="8"/>
      <c r="C68" s="8"/>
      <c r="D68" s="8"/>
      <c r="E68" s="8"/>
      <c r="F68" s="8"/>
      <c r="G68" s="8"/>
      <c r="H68" s="8"/>
      <c r="I68" s="8"/>
      <c r="J68" s="266" t="s">
        <v>85</v>
      </c>
      <c r="K68" s="267"/>
      <c r="L68" s="268">
        <v>34.0</v>
      </c>
      <c r="M68" s="237" t="str">
        <f>IFERROR(VLOOKUP(J68,$B$60:$G$63,2,FALSE),IFERROR(VLOOKUP(J68,$L$60:$Q$63,2,FALSE),IFERROR(VLOOKUP(J68,$V$60:$AA$63,2,FALSE),IFERROR(VLOOKUP(J68,$AF$60:$AK$63,2,FALSE),""))))</f>
        <v>-</v>
      </c>
      <c r="Q68" s="269"/>
      <c r="R68" s="270"/>
      <c r="S68" s="271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ht="13.5" customHeight="1">
      <c r="A69" s="8"/>
      <c r="B69" s="8"/>
      <c r="C69" s="8"/>
      <c r="D69" s="8"/>
      <c r="E69" s="8"/>
      <c r="F69" s="8"/>
      <c r="G69" s="8"/>
      <c r="H69" s="8"/>
      <c r="I69" s="8"/>
      <c r="K69" s="267"/>
      <c r="L69" s="269"/>
      <c r="Q69" s="269"/>
      <c r="S69" s="26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ht="13.5" customHeight="1">
      <c r="A70" s="8"/>
      <c r="B70" s="8"/>
      <c r="C70" s="8"/>
      <c r="D70" s="8"/>
      <c r="E70" s="8"/>
      <c r="F70" s="8"/>
      <c r="G70" s="8"/>
      <c r="H70" s="8"/>
      <c r="I70" s="8"/>
      <c r="J70" s="266" t="s">
        <v>86</v>
      </c>
      <c r="K70" s="267"/>
      <c r="L70" s="269"/>
      <c r="M70" s="230" t="str">
        <f>IFERROR(VLOOKUP(J70,$B$60:$G$63,2,FALSE),IFERROR(VLOOKUP(J70,$L$60:$Q$63,2,FALSE),IFERROR(VLOOKUP(J70,$V$60:$AA$63,2,FALSE),IFERROR(VLOOKUP(J70,$AF$60:$AK$63,2,FALSE),""))))</f>
        <v>-</v>
      </c>
      <c r="Q70" s="269"/>
      <c r="R70" s="272"/>
      <c r="S70" s="273"/>
      <c r="T70" s="274"/>
      <c r="U70" s="8"/>
      <c r="V70" s="275" t="s">
        <v>87</v>
      </c>
      <c r="W70" s="276"/>
      <c r="X70" s="276"/>
      <c r="Y70" s="276"/>
      <c r="Z70" s="276"/>
      <c r="AA70" s="277" t="s">
        <v>88</v>
      </c>
      <c r="AB70" s="278"/>
      <c r="AC70" s="279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ht="13.5" customHeight="1">
      <c r="A71" s="8"/>
      <c r="B71" s="8"/>
      <c r="C71" s="8"/>
      <c r="D71" s="8"/>
      <c r="E71" s="8"/>
      <c r="F71" s="8"/>
      <c r="G71" s="8"/>
      <c r="H71" s="8"/>
      <c r="I71" s="8"/>
      <c r="K71" s="267"/>
      <c r="L71" s="280"/>
      <c r="M71" s="281"/>
      <c r="N71" s="281"/>
      <c r="O71" s="281"/>
      <c r="P71" s="281"/>
      <c r="Q71" s="280"/>
      <c r="R71" s="281"/>
      <c r="S71" s="282"/>
      <c r="T71" s="283"/>
      <c r="U71" s="8"/>
      <c r="V71" s="284">
        <v>8.0</v>
      </c>
      <c r="W71" s="285" t="str">
        <f>IF(COUNTBLANK(S68:S71)=2,IF(S68&gt;S70,M68,M70),"")</f>
        <v/>
      </c>
      <c r="AA71" s="269"/>
      <c r="AB71" s="270"/>
      <c r="AC71" s="286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83"/>
      <c r="U72" s="287"/>
      <c r="V72" s="288"/>
      <c r="AA72" s="269"/>
      <c r="AC72" s="289"/>
      <c r="AD72" s="8"/>
      <c r="AE72" s="8"/>
      <c r="AF72" s="8"/>
      <c r="AG72" s="8"/>
      <c r="AH72" s="8"/>
      <c r="AI72" s="290"/>
      <c r="AJ72" s="8"/>
      <c r="AK72" s="8"/>
      <c r="AL72" s="8"/>
      <c r="AM72" s="8"/>
      <c r="AN72" s="8"/>
    </row>
    <row r="73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261"/>
      <c r="L73" s="291" t="s">
        <v>83</v>
      </c>
      <c r="M73" s="263"/>
      <c r="N73" s="263"/>
      <c r="O73" s="263"/>
      <c r="P73" s="263"/>
      <c r="Q73" s="263"/>
      <c r="R73" s="264" t="str">
        <f>R67</f>
        <v>17H00 - 18H30</v>
      </c>
      <c r="S73" s="265"/>
      <c r="T73" s="283"/>
      <c r="U73" s="8"/>
      <c r="V73" s="288"/>
      <c r="W73" s="292" t="str">
        <f>IF(COUNTBLANK(S74:S77)=2,IF(S74&gt;S76,M74,M76),"")</f>
        <v/>
      </c>
      <c r="AA73" s="269"/>
      <c r="AB73" s="293"/>
      <c r="AC73" s="294"/>
      <c r="AD73" s="295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ht="13.5" customHeight="1">
      <c r="A74" s="8"/>
      <c r="B74" s="8"/>
      <c r="C74" s="8"/>
      <c r="D74" s="8"/>
      <c r="E74" s="8"/>
      <c r="F74" s="8"/>
      <c r="G74" s="8"/>
      <c r="H74" s="8"/>
      <c r="I74" s="8"/>
      <c r="J74" s="266" t="s">
        <v>89</v>
      </c>
      <c r="K74" s="267"/>
      <c r="L74" s="268">
        <v>35.0</v>
      </c>
      <c r="M74" s="237" t="str">
        <f>IFERROR(VLOOKUP(J74,$B$60:$G$63,2,FALSE),IFERROR(VLOOKUP(J74,$L$60:$Q$63,2,FALSE),IFERROR(VLOOKUP(J74,$V$60:$AA$63,2,FALSE),IFERROR(VLOOKUP(J74,$AF$60:$AK$63,2,FALSE),""))))</f>
        <v>-</v>
      </c>
      <c r="Q74" s="269"/>
      <c r="R74" s="270"/>
      <c r="S74" s="271"/>
      <c r="T74" s="283"/>
      <c r="U74" s="8"/>
      <c r="V74" s="296"/>
      <c r="W74" s="297"/>
      <c r="X74" s="297"/>
      <c r="Y74" s="297"/>
      <c r="Z74" s="297"/>
      <c r="AA74" s="298"/>
      <c r="AB74" s="297"/>
      <c r="AC74" s="299"/>
      <c r="AD74" s="300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ht="13.5" customHeight="1">
      <c r="A75" s="8"/>
      <c r="B75" s="8"/>
      <c r="C75" s="8"/>
      <c r="D75" s="8"/>
      <c r="E75" s="8"/>
      <c r="F75" s="8"/>
      <c r="G75" s="8"/>
      <c r="H75" s="8"/>
      <c r="I75" s="8"/>
      <c r="K75" s="267"/>
      <c r="L75" s="269"/>
      <c r="Q75" s="269"/>
      <c r="S75" s="267"/>
      <c r="T75" s="301"/>
      <c r="U75" s="8"/>
      <c r="V75" s="8"/>
      <c r="W75" s="8"/>
      <c r="X75" s="8"/>
      <c r="Y75" s="8"/>
      <c r="Z75" s="8"/>
      <c r="AA75" s="8"/>
      <c r="AB75" s="8"/>
      <c r="AC75" s="8"/>
      <c r="AD75" s="302"/>
      <c r="AE75" s="8"/>
      <c r="AF75" s="303"/>
      <c r="AG75" s="303"/>
      <c r="AH75" s="303"/>
      <c r="AI75" s="303"/>
      <c r="AJ75" s="303"/>
      <c r="AK75" s="303"/>
      <c r="AL75" s="303"/>
      <c r="AM75" s="303"/>
      <c r="AN75" s="8"/>
    </row>
    <row r="76" ht="13.5" customHeight="1">
      <c r="A76" s="8"/>
      <c r="B76" s="8"/>
      <c r="C76" s="8"/>
      <c r="D76" s="8"/>
      <c r="E76" s="8"/>
      <c r="F76" s="8"/>
      <c r="G76" s="8"/>
      <c r="H76" s="8"/>
      <c r="I76" s="8"/>
      <c r="J76" s="266" t="s">
        <v>90</v>
      </c>
      <c r="K76" s="267"/>
      <c r="L76" s="269"/>
      <c r="M76" s="230" t="str">
        <f>IFERROR(VLOOKUP(J76,$B$60:$G$63,2,FALSE),IFERROR(VLOOKUP(J76,$L$60:$Q$63,2,FALSE),IFERROR(VLOOKUP(J76,$V$60:$AA$63,2,FALSE),IFERROR(VLOOKUP(J76,$AF$60:$AK$63,2,FALSE),""))))</f>
        <v>-</v>
      </c>
      <c r="Q76" s="269"/>
      <c r="R76" s="272"/>
      <c r="S76" s="273"/>
      <c r="T76" s="8"/>
      <c r="U76" s="8"/>
      <c r="V76" s="8"/>
      <c r="W76" s="8"/>
      <c r="X76" s="8"/>
      <c r="Y76" s="8"/>
      <c r="Z76" s="8"/>
      <c r="AA76" s="8"/>
      <c r="AB76" s="8"/>
      <c r="AC76" s="8"/>
      <c r="AD76" s="302"/>
      <c r="AE76" s="304"/>
      <c r="AF76" s="305" t="s">
        <v>91</v>
      </c>
      <c r="AG76" s="306"/>
      <c r="AH76" s="306"/>
      <c r="AI76" s="306"/>
      <c r="AJ76" s="306"/>
      <c r="AK76" s="306"/>
      <c r="AL76" s="307" t="s">
        <v>92</v>
      </c>
      <c r="AM76" s="308"/>
      <c r="AN76" s="8"/>
    </row>
    <row r="77" ht="13.5" customHeight="1">
      <c r="A77" s="8"/>
      <c r="B77" s="8"/>
      <c r="C77" s="8"/>
      <c r="D77" s="8"/>
      <c r="E77" s="8"/>
      <c r="F77" s="8"/>
      <c r="G77" s="8"/>
      <c r="H77" s="8"/>
      <c r="I77" s="8"/>
      <c r="K77" s="267"/>
      <c r="L77" s="280"/>
      <c r="M77" s="281"/>
      <c r="N77" s="281"/>
      <c r="O77" s="281"/>
      <c r="P77" s="281"/>
      <c r="Q77" s="280"/>
      <c r="R77" s="281"/>
      <c r="S77" s="282"/>
      <c r="T77" s="8"/>
      <c r="U77" s="8"/>
      <c r="V77" s="8"/>
      <c r="W77" s="8"/>
      <c r="X77" s="8"/>
      <c r="Y77" s="8"/>
      <c r="Z77" s="8"/>
      <c r="AA77" s="8"/>
      <c r="AB77" s="8"/>
      <c r="AC77" s="8"/>
      <c r="AD77" s="302"/>
      <c r="AE77" s="304"/>
      <c r="AF77" s="268">
        <v>3.0</v>
      </c>
      <c r="AG77" s="285" t="str">
        <f>IF(COUNTBLANK(AC71:AC74)=2,IF(AC71&gt;AC73,W71,W73),"")</f>
        <v/>
      </c>
      <c r="AK77" s="269"/>
      <c r="AL77" s="270"/>
      <c r="AM77" s="309"/>
      <c r="AN77" s="8"/>
    </row>
    <row r="78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302"/>
      <c r="AE78" s="310"/>
      <c r="AF78" s="269"/>
      <c r="AK78" s="269"/>
      <c r="AM78" s="311"/>
      <c r="AN78" s="8"/>
    </row>
    <row r="79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261"/>
      <c r="L79" s="262" t="s">
        <v>83</v>
      </c>
      <c r="M79" s="263"/>
      <c r="N79" s="263"/>
      <c r="O79" s="263"/>
      <c r="P79" s="263"/>
      <c r="Q79" s="263"/>
      <c r="R79" s="264" t="str">
        <f>R73</f>
        <v>17H00 - 18H30</v>
      </c>
      <c r="S79" s="265"/>
      <c r="T79" s="8"/>
      <c r="U79" s="8"/>
      <c r="V79" s="8"/>
      <c r="W79" s="8"/>
      <c r="X79" s="8"/>
      <c r="Y79" s="8"/>
      <c r="Z79" s="8"/>
      <c r="AA79" s="8"/>
      <c r="AB79" s="8"/>
      <c r="AC79" s="8"/>
      <c r="AD79" s="302"/>
      <c r="AE79" s="304"/>
      <c r="AF79" s="269"/>
      <c r="AG79" s="312" t="str">
        <f>IF(COUNTBLANK(AC83:AC86)=2,IF(AC83&gt;AC85,W83,W85),"")</f>
        <v/>
      </c>
      <c r="AK79" s="269"/>
      <c r="AL79" s="313"/>
      <c r="AM79" s="314"/>
      <c r="AN79" s="8"/>
    </row>
    <row r="80" ht="13.5" customHeight="1">
      <c r="A80" s="8"/>
      <c r="B80" s="8"/>
      <c r="C80" s="8"/>
      <c r="D80" s="8"/>
      <c r="E80" s="8"/>
      <c r="F80" s="8"/>
      <c r="G80" s="8"/>
      <c r="H80" s="8"/>
      <c r="I80" s="8"/>
      <c r="J80" s="266" t="s">
        <v>93</v>
      </c>
      <c r="K80" s="267"/>
      <c r="L80" s="268">
        <v>36.0</v>
      </c>
      <c r="M80" s="237" t="str">
        <f>IFERROR(VLOOKUP(J80,$B$60:$G$63,2,FALSE),IFERROR(VLOOKUP(J80,$L$60:$Q$63,2,FALSE),IFERROR(VLOOKUP(J80,$V$60:$AA$63,2,FALSE),IFERROR(VLOOKUP(J80,$AF$60:$AK$63,2,FALSE),""))))</f>
        <v>-</v>
      </c>
      <c r="Q80" s="269"/>
      <c r="R80" s="270"/>
      <c r="S80" s="271"/>
      <c r="T80" s="8"/>
      <c r="U80" s="8"/>
      <c r="V80" s="8"/>
      <c r="W80" s="8"/>
      <c r="X80" s="8"/>
      <c r="Y80" s="8"/>
      <c r="Z80" s="8"/>
      <c r="AA80" s="8"/>
      <c r="AB80" s="8"/>
      <c r="AC80" s="8"/>
      <c r="AD80" s="302"/>
      <c r="AE80" s="304"/>
      <c r="AF80" s="315"/>
      <c r="AG80" s="316"/>
      <c r="AH80" s="316"/>
      <c r="AI80" s="316"/>
      <c r="AJ80" s="316"/>
      <c r="AK80" s="315"/>
      <c r="AL80" s="316"/>
      <c r="AM80" s="308"/>
      <c r="AN80" s="8"/>
    </row>
    <row r="81" ht="13.5" customHeight="1">
      <c r="A81" s="8"/>
      <c r="B81" s="8"/>
      <c r="C81" s="8"/>
      <c r="D81" s="8"/>
      <c r="E81" s="8"/>
      <c r="F81" s="8"/>
      <c r="G81" s="8"/>
      <c r="H81" s="8"/>
      <c r="I81" s="8"/>
      <c r="K81" s="267"/>
      <c r="L81" s="269"/>
      <c r="Q81" s="269"/>
      <c r="S81" s="267"/>
      <c r="T81" s="8"/>
      <c r="U81" s="8"/>
      <c r="V81" s="8"/>
      <c r="W81" s="8"/>
      <c r="X81" s="8"/>
      <c r="Y81" s="8"/>
      <c r="Z81" s="8"/>
      <c r="AA81" s="8"/>
      <c r="AB81" s="8"/>
      <c r="AC81" s="8"/>
      <c r="AD81" s="302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ht="13.5" customHeight="1">
      <c r="A82" s="8"/>
      <c r="B82" s="8"/>
      <c r="C82" s="8"/>
      <c r="D82" s="8"/>
      <c r="E82" s="8"/>
      <c r="F82" s="8"/>
      <c r="G82" s="8"/>
      <c r="H82" s="8"/>
      <c r="I82" s="8"/>
      <c r="J82" s="266" t="s">
        <v>94</v>
      </c>
      <c r="K82" s="267"/>
      <c r="L82" s="269"/>
      <c r="M82" s="230" t="str">
        <f>IFERROR(VLOOKUP(J82,$B$60:$G$63,2,FALSE),IFERROR(VLOOKUP(J82,$L$60:$Q$63,2,FALSE),IFERROR(VLOOKUP(J82,$V$60:$AA$63,2,FALSE),IFERROR(VLOOKUP(J82,$AF$60:$AK$63,2,FALSE),""))))</f>
        <v>-</v>
      </c>
      <c r="Q82" s="269"/>
      <c r="R82" s="272"/>
      <c r="S82" s="273"/>
      <c r="T82" s="274"/>
      <c r="U82" s="8"/>
      <c r="V82" s="275" t="s">
        <v>87</v>
      </c>
      <c r="W82" s="276"/>
      <c r="X82" s="276"/>
      <c r="Y82" s="276"/>
      <c r="Z82" s="276"/>
      <c r="AA82" s="277" t="str">
        <f>AA70</f>
        <v>09H15 - 10H45 (DIM)</v>
      </c>
      <c r="AB82" s="278"/>
      <c r="AC82" s="279"/>
      <c r="AD82" s="317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ht="13.5" customHeight="1">
      <c r="A83" s="8"/>
      <c r="B83" s="8"/>
      <c r="C83" s="8"/>
      <c r="D83" s="8"/>
      <c r="E83" s="8"/>
      <c r="F83" s="8"/>
      <c r="G83" s="8"/>
      <c r="H83" s="8"/>
      <c r="I83" s="8"/>
      <c r="K83" s="267"/>
      <c r="L83" s="280"/>
      <c r="M83" s="281"/>
      <c r="N83" s="281"/>
      <c r="O83" s="281"/>
      <c r="P83" s="281"/>
      <c r="Q83" s="280"/>
      <c r="R83" s="281"/>
      <c r="S83" s="282"/>
      <c r="T83" s="283"/>
      <c r="U83" s="8"/>
      <c r="V83" s="284" t="s">
        <v>95</v>
      </c>
      <c r="W83" s="285" t="str">
        <f>IF(COUNTBLANK(S80:S83)=2,IF(S80&gt;S82,M80,M82),"")</f>
        <v/>
      </c>
      <c r="AA83" s="269"/>
      <c r="AB83" s="270"/>
      <c r="AC83" s="286"/>
      <c r="AD83" s="317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83"/>
      <c r="U84" s="287"/>
      <c r="V84" s="288"/>
      <c r="AA84" s="269"/>
      <c r="AC84" s="289"/>
      <c r="AD84" s="31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261"/>
      <c r="L85" s="262" t="s">
        <v>83</v>
      </c>
      <c r="M85" s="263"/>
      <c r="N85" s="263"/>
      <c r="O85" s="263"/>
      <c r="P85" s="263"/>
      <c r="Q85" s="263"/>
      <c r="R85" s="264" t="str">
        <f>R79</f>
        <v>17H00 - 18H30</v>
      </c>
      <c r="S85" s="265"/>
      <c r="T85" s="283"/>
      <c r="U85" s="8"/>
      <c r="V85" s="288"/>
      <c r="W85" s="292" t="str">
        <f>IF(COUNTBLANK(S86:S89)=2,IF(S86&gt;S88,M86,M88),"")</f>
        <v/>
      </c>
      <c r="AA85" s="269"/>
      <c r="AB85" s="293"/>
      <c r="AC85" s="294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ht="13.5" customHeight="1">
      <c r="A86" s="8"/>
      <c r="B86" s="8"/>
      <c r="C86" s="8"/>
      <c r="D86" s="8"/>
      <c r="E86" s="8"/>
      <c r="F86" s="8"/>
      <c r="G86" s="8"/>
      <c r="H86" s="8"/>
      <c r="I86" s="8"/>
      <c r="J86" s="266" t="s">
        <v>96</v>
      </c>
      <c r="K86" s="267"/>
      <c r="L86" s="268">
        <v>37.0</v>
      </c>
      <c r="M86" s="237" t="str">
        <f>IFERROR(VLOOKUP(J86,$B$60:$G$63,2,FALSE),IFERROR(VLOOKUP(J86,$L$60:$Q$63,2,FALSE),IFERROR(VLOOKUP(J86,$V$60:$AA$63,2,FALSE),IFERROR(VLOOKUP(J86,$AF$60:$AK$63,2,FALSE),""))))</f>
        <v>-</v>
      </c>
      <c r="Q86" s="269"/>
      <c r="R86" s="270"/>
      <c r="S86" s="271"/>
      <c r="T86" s="283"/>
      <c r="U86" s="8"/>
      <c r="V86" s="296"/>
      <c r="W86" s="297"/>
      <c r="X86" s="297"/>
      <c r="Y86" s="297"/>
      <c r="Z86" s="297"/>
      <c r="AA86" s="298"/>
      <c r="AB86" s="297"/>
      <c r="AC86" s="299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ht="13.5" customHeight="1">
      <c r="A87" s="8"/>
      <c r="B87" s="8"/>
      <c r="C87" s="8"/>
      <c r="D87" s="8"/>
      <c r="E87" s="8"/>
      <c r="F87" s="8"/>
      <c r="G87" s="8"/>
      <c r="H87" s="8"/>
      <c r="I87" s="8"/>
      <c r="K87" s="267"/>
      <c r="L87" s="269"/>
      <c r="Q87" s="269"/>
      <c r="S87" s="267"/>
      <c r="T87" s="301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ht="13.5" customHeight="1">
      <c r="A88" s="8"/>
      <c r="B88" s="8"/>
      <c r="C88" s="8"/>
      <c r="D88" s="8"/>
      <c r="E88" s="8"/>
      <c r="F88" s="8"/>
      <c r="G88" s="8"/>
      <c r="H88" s="8"/>
      <c r="I88" s="8"/>
      <c r="J88" s="266" t="s">
        <v>97</v>
      </c>
      <c r="K88" s="267"/>
      <c r="L88" s="269"/>
      <c r="M88" s="230" t="str">
        <f>IFERROR(VLOOKUP(J88,$B$60:$G$63,2,FALSE),IFERROR(VLOOKUP(J88,$L$60:$Q$63,2,FALSE),IFERROR(VLOOKUP(J88,$V$60:$AA$63,2,FALSE),IFERROR(VLOOKUP(J88,$AF$60:$AK$63,2,FALSE),""))))</f>
        <v>-</v>
      </c>
      <c r="Q88" s="269"/>
      <c r="R88" s="272"/>
      <c r="S88" s="273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ht="13.5" customHeight="1">
      <c r="A89" s="8"/>
      <c r="B89" s="8"/>
      <c r="C89" s="8"/>
      <c r="D89" s="8"/>
      <c r="E89" s="8"/>
      <c r="F89" s="8"/>
      <c r="G89" s="8"/>
      <c r="H89" s="8"/>
      <c r="I89" s="8"/>
      <c r="K89" s="267"/>
      <c r="L89" s="280"/>
      <c r="M89" s="281"/>
      <c r="N89" s="281"/>
      <c r="O89" s="281"/>
      <c r="P89" s="281"/>
      <c r="Q89" s="280"/>
      <c r="R89" s="281"/>
      <c r="S89" s="282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ht="27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27.0" hidden="1" customHeight="1">
      <c r="A91" s="44" t="s">
        <v>98</v>
      </c>
    </row>
    <row r="92" ht="27.0" hidden="1" customHeight="1">
      <c r="H92" s="8"/>
      <c r="I92" s="8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hidden="1" customHeight="1">
      <c r="A93" s="8"/>
      <c r="B93" s="8"/>
      <c r="C93" s="8"/>
      <c r="D93" s="8"/>
      <c r="E93" s="8"/>
      <c r="F93" s="8"/>
      <c r="G93" s="8"/>
      <c r="H93" s="8"/>
      <c r="I93" s="8"/>
      <c r="L93" s="275" t="s">
        <v>87</v>
      </c>
      <c r="M93" s="276"/>
      <c r="N93" s="276"/>
      <c r="O93" s="276"/>
      <c r="P93" s="276"/>
      <c r="Q93" s="276"/>
      <c r="R93" s="319"/>
      <c r="S93" s="279"/>
      <c r="T93" s="8"/>
      <c r="U93" s="8"/>
      <c r="V93" s="8"/>
      <c r="W93" s="8"/>
      <c r="X93" s="8"/>
      <c r="Y93" s="8"/>
      <c r="Z93" s="8"/>
      <c r="AA93" s="8"/>
      <c r="AB93" s="8"/>
      <c r="AC93" s="8"/>
      <c r="AN93" s="8"/>
    </row>
    <row r="94" ht="13.5" hidden="1" customHeight="1">
      <c r="A94" s="8"/>
      <c r="B94" s="8"/>
      <c r="C94" s="8"/>
      <c r="D94" s="8"/>
      <c r="E94" s="8"/>
      <c r="F94" s="8"/>
      <c r="G94" s="8"/>
      <c r="J94" s="266" t="s">
        <v>99</v>
      </c>
      <c r="L94" s="284"/>
      <c r="M94" s="285" t="str">
        <f>IFERROR(VLOOKUP(J94,$L$60:$Q$63,2,FALSE),IFERROR(VLOOKUP(J94,$V$60:$AA$63,2,FALSE),IFERROR(VLOOKUP(J94,$B$60:$G$63,2,FALSE),IFERROR(VLOOKUP(J94,$AF$60:$AK$63,2,FALSE),""))))</f>
        <v>-</v>
      </c>
      <c r="Q94" s="269"/>
      <c r="R94" s="270"/>
      <c r="S94" s="286"/>
      <c r="T94" s="8"/>
      <c r="U94" s="8"/>
      <c r="V94" s="8"/>
      <c r="W94" s="8"/>
      <c r="X94" s="8"/>
      <c r="Y94" s="8"/>
      <c r="Z94" s="8"/>
      <c r="AA94" s="8"/>
      <c r="AB94" s="8"/>
      <c r="AC94" s="8"/>
      <c r="AN94" s="8"/>
    </row>
    <row r="95" ht="13.5" hidden="1" customHeight="1">
      <c r="A95" s="8"/>
      <c r="B95" s="8"/>
      <c r="C95" s="8"/>
      <c r="D95" s="8"/>
      <c r="E95" s="8"/>
      <c r="F95" s="8"/>
      <c r="G95" s="8"/>
      <c r="L95" s="288"/>
      <c r="Q95" s="269"/>
      <c r="S95" s="289"/>
      <c r="T95" s="8"/>
      <c r="U95" s="8"/>
      <c r="V95" s="8"/>
      <c r="W95" s="8"/>
      <c r="X95" s="8"/>
      <c r="Y95" s="8"/>
      <c r="Z95" s="8"/>
      <c r="AA95" s="8"/>
      <c r="AB95" s="8"/>
      <c r="AC95" s="8"/>
      <c r="AN95" s="8"/>
    </row>
    <row r="96" ht="13.5" hidden="1" customHeight="1">
      <c r="A96" s="8"/>
      <c r="B96" s="8"/>
      <c r="C96" s="8"/>
      <c r="D96" s="8"/>
      <c r="E96" s="8"/>
      <c r="F96" s="8"/>
      <c r="G96" s="8"/>
      <c r="H96" s="8"/>
      <c r="I96" s="8"/>
      <c r="J96" s="266" t="s">
        <v>100</v>
      </c>
      <c r="L96" s="288"/>
      <c r="M96" s="292" t="str">
        <f>IFERROR(VLOOKUP(J96,$L$60:$Q$63,2,FALSE),IFERROR(VLOOKUP(J96,$V$60:$AA$63,2,FALSE),IFERROR(VLOOKUP(J96,$B$60:$G$63,2,FALSE),IFERROR(VLOOKUP(J96,$AF$60:$AK$63,2,FALSE),""))))</f>
        <v>-</v>
      </c>
      <c r="Q96" s="269"/>
      <c r="R96" s="293"/>
      <c r="S96" s="294"/>
      <c r="T96" s="295"/>
      <c r="U96" s="8"/>
      <c r="V96" s="8"/>
      <c r="W96" s="8"/>
      <c r="X96" s="8"/>
      <c r="Y96" s="8"/>
      <c r="Z96" s="8"/>
      <c r="AA96" s="8"/>
      <c r="AB96" s="8"/>
      <c r="AC96" s="8"/>
      <c r="AN96" s="8"/>
    </row>
    <row r="97" ht="13.5" hidden="1" customHeight="1">
      <c r="A97" s="8"/>
      <c r="B97" s="8"/>
      <c r="C97" s="8"/>
      <c r="D97" s="8"/>
      <c r="E97" s="8"/>
      <c r="F97" s="8"/>
      <c r="G97" s="8"/>
      <c r="H97" s="8"/>
      <c r="I97" s="8"/>
      <c r="L97" s="296"/>
      <c r="M97" s="297"/>
      <c r="N97" s="297"/>
      <c r="O97" s="297"/>
      <c r="P97" s="297"/>
      <c r="Q97" s="298"/>
      <c r="R97" s="297"/>
      <c r="S97" s="299"/>
      <c r="T97" s="300"/>
      <c r="U97" s="8"/>
      <c r="V97" s="8"/>
      <c r="W97" s="8"/>
      <c r="X97" s="8"/>
      <c r="Y97" s="8"/>
      <c r="Z97" s="8"/>
      <c r="AA97" s="8"/>
      <c r="AB97" s="8"/>
      <c r="AC97" s="8"/>
      <c r="AN97" s="8"/>
    </row>
    <row r="98" ht="13.5" hidden="1" customHeight="1">
      <c r="A98" s="8"/>
      <c r="B98" s="8"/>
      <c r="C98" s="8"/>
      <c r="D98" s="8"/>
      <c r="E98" s="8"/>
      <c r="F98" s="8"/>
      <c r="G98" s="8"/>
      <c r="H98" s="8"/>
      <c r="I98" s="8"/>
      <c r="L98" s="8"/>
      <c r="M98" s="8"/>
      <c r="N98" s="8"/>
      <c r="O98" s="8"/>
      <c r="P98" s="8"/>
      <c r="Q98" s="8"/>
      <c r="R98" s="8"/>
      <c r="S98" s="8"/>
      <c r="T98" s="302"/>
      <c r="U98" s="8"/>
      <c r="V98" s="303"/>
      <c r="W98" s="303"/>
      <c r="X98" s="303"/>
      <c r="Y98" s="303"/>
      <c r="Z98" s="303"/>
      <c r="AA98" s="303"/>
      <c r="AB98" s="303"/>
      <c r="AC98" s="303"/>
      <c r="AN98" s="8"/>
    </row>
    <row r="99" ht="13.5" hidden="1" customHeight="1">
      <c r="A99" s="8"/>
      <c r="B99" s="8"/>
      <c r="C99" s="8"/>
      <c r="D99" s="8"/>
      <c r="E99" s="8"/>
      <c r="F99" s="8"/>
      <c r="G99" s="8"/>
      <c r="H99" s="8"/>
      <c r="I99" s="8"/>
      <c r="J99" s="266"/>
      <c r="L99" s="8"/>
      <c r="M99" s="8"/>
      <c r="N99" s="8"/>
      <c r="O99" s="8"/>
      <c r="P99" s="8"/>
      <c r="Q99" s="8"/>
      <c r="R99" s="8"/>
      <c r="S99" s="8"/>
      <c r="T99" s="302"/>
      <c r="U99" s="304"/>
      <c r="V99" s="305" t="s">
        <v>91</v>
      </c>
      <c r="W99" s="306"/>
      <c r="X99" s="306"/>
      <c r="Y99" s="306"/>
      <c r="Z99" s="306"/>
      <c r="AA99" s="306"/>
      <c r="AB99" s="320"/>
      <c r="AC99" s="308"/>
      <c r="AN99" s="8"/>
    </row>
    <row r="100" ht="13.5" hidden="1" customHeight="1">
      <c r="A100" s="8"/>
      <c r="B100" s="8"/>
      <c r="C100" s="8"/>
      <c r="D100" s="8"/>
      <c r="E100" s="8"/>
      <c r="F100" s="8"/>
      <c r="G100" s="8"/>
      <c r="H100" s="8"/>
      <c r="I100" s="8"/>
      <c r="L100" s="8"/>
      <c r="M100" s="8"/>
      <c r="N100" s="8"/>
      <c r="O100" s="8"/>
      <c r="P100" s="8"/>
      <c r="Q100" s="8"/>
      <c r="R100" s="8"/>
      <c r="S100" s="8"/>
      <c r="T100" s="302"/>
      <c r="U100" s="304"/>
      <c r="V100" s="268">
        <v>1.0</v>
      </c>
      <c r="W100" s="285" t="str">
        <f>IF(COUNTBLANK(S94:S97)=2,IF(S94&gt;S96,M94,M96),"")</f>
        <v/>
      </c>
      <c r="AA100" s="269"/>
      <c r="AB100" s="270"/>
      <c r="AC100" s="309"/>
      <c r="AN100" s="8"/>
    </row>
    <row r="101" ht="13.5" hidden="1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302"/>
      <c r="U101" s="310"/>
      <c r="V101" s="269"/>
      <c r="AA101" s="269"/>
      <c r="AC101" s="311"/>
      <c r="AN101" s="8"/>
    </row>
    <row r="102" ht="13.5" hidden="1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302"/>
      <c r="U102" s="304"/>
      <c r="V102" s="269"/>
      <c r="W102" s="312" t="str">
        <f>IF(COUNTBLANK(S106:S109)=2,IF(S106&gt;S108,M106,M108),"")</f>
        <v/>
      </c>
      <c r="AA102" s="269"/>
      <c r="AB102" s="313"/>
      <c r="AC102" s="314"/>
      <c r="AN102" s="8"/>
    </row>
    <row r="103" ht="13.5" hidden="1" customHeight="1">
      <c r="A103" s="8"/>
      <c r="B103" s="8"/>
      <c r="C103" s="8"/>
      <c r="D103" s="8"/>
      <c r="E103" s="8"/>
      <c r="F103" s="8"/>
      <c r="G103" s="8"/>
      <c r="H103" s="8"/>
      <c r="I103" s="8"/>
      <c r="L103" s="8"/>
      <c r="M103" s="8"/>
      <c r="N103" s="8"/>
      <c r="O103" s="8"/>
      <c r="P103" s="8"/>
      <c r="Q103" s="8"/>
      <c r="R103" s="8"/>
      <c r="S103" s="8"/>
      <c r="T103" s="302"/>
      <c r="U103" s="304"/>
      <c r="V103" s="315"/>
      <c r="W103" s="316"/>
      <c r="X103" s="316"/>
      <c r="Y103" s="316"/>
      <c r="Z103" s="316"/>
      <c r="AA103" s="315"/>
      <c r="AB103" s="316"/>
      <c r="AC103" s="308"/>
      <c r="AN103" s="8"/>
    </row>
    <row r="104" ht="13.5" hidden="1" customHeight="1">
      <c r="A104" s="8"/>
      <c r="B104" s="8"/>
      <c r="C104" s="8"/>
      <c r="D104" s="8"/>
      <c r="E104" s="8"/>
      <c r="F104" s="8"/>
      <c r="G104" s="8"/>
      <c r="H104" s="8"/>
      <c r="I104" s="8"/>
      <c r="L104" s="8"/>
      <c r="M104" s="8"/>
      <c r="N104" s="8"/>
      <c r="O104" s="8"/>
      <c r="P104" s="8"/>
      <c r="Q104" s="8"/>
      <c r="R104" s="8"/>
      <c r="S104" s="8"/>
      <c r="T104" s="302"/>
      <c r="U104" s="8"/>
      <c r="V104" s="8"/>
      <c r="W104" s="8"/>
      <c r="X104" s="8"/>
      <c r="Y104" s="8"/>
      <c r="Z104" s="8"/>
      <c r="AA104" s="8"/>
      <c r="AB104" s="8"/>
      <c r="AC104" s="8"/>
      <c r="AN104" s="8"/>
    </row>
    <row r="105" ht="13.5" hidden="1" customHeight="1">
      <c r="A105" s="8"/>
      <c r="B105" s="8"/>
      <c r="C105" s="8"/>
      <c r="D105" s="8"/>
      <c r="E105" s="8"/>
      <c r="F105" s="8"/>
      <c r="G105" s="8"/>
      <c r="H105" s="8"/>
      <c r="I105" s="8"/>
      <c r="L105" s="275" t="s">
        <v>87</v>
      </c>
      <c r="M105" s="276"/>
      <c r="N105" s="276"/>
      <c r="O105" s="276"/>
      <c r="P105" s="276"/>
      <c r="Q105" s="276"/>
      <c r="R105" s="319"/>
      <c r="S105" s="279"/>
      <c r="T105" s="317"/>
      <c r="U105" s="8"/>
      <c r="V105" s="8"/>
      <c r="W105" s="8"/>
      <c r="X105" s="8"/>
      <c r="Y105" s="8"/>
      <c r="Z105" s="8"/>
      <c r="AA105" s="8"/>
      <c r="AB105" s="8"/>
      <c r="AC105" s="8"/>
      <c r="AN105" s="8"/>
    </row>
    <row r="106" ht="13.5" hidden="1" customHeight="1">
      <c r="A106" s="8"/>
      <c r="B106" s="8"/>
      <c r="C106" s="8"/>
      <c r="D106" s="8"/>
      <c r="E106" s="8"/>
      <c r="F106" s="8"/>
      <c r="G106" s="8"/>
      <c r="H106" s="8"/>
      <c r="I106" s="8"/>
      <c r="J106" s="266" t="s">
        <v>101</v>
      </c>
      <c r="L106" s="284"/>
      <c r="M106" s="285" t="str">
        <f>IFERROR(VLOOKUP(J106,$L$60:$Q$63,2,FALSE),IFERROR(VLOOKUP(J106,$V$60:$AA$63,2,FALSE),IFERROR(VLOOKUP(J106,$B$60:$G$63,2,FALSE),IFERROR(VLOOKUP(J106,$AF$60:$AK$63,2,FALSE),""))))</f>
        <v>-</v>
      </c>
      <c r="Q106" s="269"/>
      <c r="R106" s="270"/>
      <c r="S106" s="286"/>
      <c r="T106" s="317"/>
      <c r="U106" s="8"/>
      <c r="V106" s="8"/>
      <c r="W106" s="8"/>
      <c r="X106" s="8"/>
      <c r="Y106" s="8"/>
      <c r="Z106" s="8"/>
      <c r="AA106" s="8"/>
      <c r="AB106" s="8"/>
      <c r="AC106" s="8"/>
      <c r="AN106" s="8"/>
    </row>
    <row r="107" ht="13.5" hidden="1" customHeight="1">
      <c r="A107" s="8"/>
      <c r="B107" s="8"/>
      <c r="C107" s="8"/>
      <c r="D107" s="8"/>
      <c r="E107" s="8"/>
      <c r="F107" s="8"/>
      <c r="G107" s="8"/>
      <c r="H107" s="8"/>
      <c r="I107" s="8"/>
      <c r="L107" s="288"/>
      <c r="Q107" s="269"/>
      <c r="S107" s="289"/>
      <c r="T107" s="318"/>
      <c r="U107" s="8"/>
      <c r="V107" s="8"/>
      <c r="W107" s="8"/>
      <c r="X107" s="8"/>
      <c r="Y107" s="8"/>
      <c r="Z107" s="8"/>
      <c r="AA107" s="8"/>
      <c r="AB107" s="8"/>
      <c r="AC107" s="8"/>
      <c r="AN107" s="8"/>
    </row>
    <row r="108" ht="13.5" hidden="1" customHeight="1">
      <c r="A108" s="8"/>
      <c r="B108" s="8"/>
      <c r="C108" s="8"/>
      <c r="D108" s="8"/>
      <c r="E108" s="8"/>
      <c r="F108" s="8"/>
      <c r="G108" s="8"/>
      <c r="H108" s="8"/>
      <c r="I108" s="8"/>
      <c r="J108" s="266" t="s">
        <v>102</v>
      </c>
      <c r="L108" s="288"/>
      <c r="M108" s="292" t="str">
        <f>IFERROR(VLOOKUP(J108,$L$60:$Q$63,2,FALSE),IFERROR(VLOOKUP(J108,$V$60:$AA$63,2,FALSE),IFERROR(VLOOKUP(J108,$B$60:$G$63,2,FALSE),IFERROR(VLOOKUP(J108,$AF$60:$AK$63,2,FALSE),""))))</f>
        <v>-</v>
      </c>
      <c r="Q108" s="269"/>
      <c r="R108" s="293"/>
      <c r="S108" s="294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N108" s="8"/>
    </row>
    <row r="109" ht="13.5" hidden="1" customHeight="1">
      <c r="A109" s="8"/>
      <c r="B109" s="8"/>
      <c r="C109" s="8"/>
      <c r="D109" s="8"/>
      <c r="E109" s="8"/>
      <c r="F109" s="8"/>
      <c r="G109" s="8"/>
      <c r="H109" s="8"/>
      <c r="I109" s="8"/>
      <c r="L109" s="296"/>
      <c r="M109" s="297"/>
      <c r="N109" s="297"/>
      <c r="O109" s="297"/>
      <c r="P109" s="297"/>
      <c r="Q109" s="298"/>
      <c r="R109" s="297"/>
      <c r="S109" s="29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N109" s="8"/>
    </row>
    <row r="110" ht="27.0" hidden="1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</sheetData>
  <mergeCells count="373">
    <mergeCell ref="G21:H21"/>
    <mergeCell ref="I21:N21"/>
    <mergeCell ref="O21:S21"/>
    <mergeCell ref="V21:W21"/>
    <mergeCell ref="X21:AB21"/>
    <mergeCell ref="AC21:AH21"/>
    <mergeCell ref="G22:H22"/>
    <mergeCell ref="AC22:AH22"/>
    <mergeCell ref="I22:N22"/>
    <mergeCell ref="O22:S22"/>
    <mergeCell ref="G23:H23"/>
    <mergeCell ref="I23:N23"/>
    <mergeCell ref="O23:S23"/>
    <mergeCell ref="G24:H24"/>
    <mergeCell ref="I24:N24"/>
    <mergeCell ref="I39:N39"/>
    <mergeCell ref="O39:S39"/>
    <mergeCell ref="G38:H38"/>
    <mergeCell ref="I38:N38"/>
    <mergeCell ref="O38:S38"/>
    <mergeCell ref="V38:W38"/>
    <mergeCell ref="X38:AB38"/>
    <mergeCell ref="AC38:AH38"/>
    <mergeCell ref="G39:H39"/>
    <mergeCell ref="AC39:AH39"/>
    <mergeCell ref="X19:AB19"/>
    <mergeCell ref="AC19:AH19"/>
    <mergeCell ref="AC20:AH20"/>
    <mergeCell ref="G18:H18"/>
    <mergeCell ref="I18:N18"/>
    <mergeCell ref="O18:S18"/>
    <mergeCell ref="X18:AB18"/>
    <mergeCell ref="AC18:AH18"/>
    <mergeCell ref="G19:H19"/>
    <mergeCell ref="I19:N19"/>
    <mergeCell ref="O19:S19"/>
    <mergeCell ref="V19:W19"/>
    <mergeCell ref="G20:H20"/>
    <mergeCell ref="I20:N20"/>
    <mergeCell ref="O20:S20"/>
    <mergeCell ref="V20:W20"/>
    <mergeCell ref="X20:AB20"/>
    <mergeCell ref="V22:W22"/>
    <mergeCell ref="X22:AB22"/>
    <mergeCell ref="V23:W23"/>
    <mergeCell ref="X23:AB23"/>
    <mergeCell ref="AC23:AH23"/>
    <mergeCell ref="O24:S24"/>
    <mergeCell ref="V24:W24"/>
    <mergeCell ref="X24:AB24"/>
    <mergeCell ref="AC24:AH24"/>
    <mergeCell ref="G25:H25"/>
    <mergeCell ref="I25:N25"/>
    <mergeCell ref="O25:S25"/>
    <mergeCell ref="V25:W25"/>
    <mergeCell ref="X25:AB25"/>
    <mergeCell ref="AC25:AH25"/>
    <mergeCell ref="V39:W39"/>
    <mergeCell ref="X39:AB39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V35:W35"/>
    <mergeCell ref="X35:AB35"/>
    <mergeCell ref="I36:N36"/>
    <mergeCell ref="O36:S36"/>
    <mergeCell ref="V36:W36"/>
    <mergeCell ref="X36:AB36"/>
    <mergeCell ref="AC36:AH36"/>
    <mergeCell ref="G36:H36"/>
    <mergeCell ref="G37:H37"/>
    <mergeCell ref="I37:N37"/>
    <mergeCell ref="O37:S37"/>
    <mergeCell ref="V37:W37"/>
    <mergeCell ref="X37:AB37"/>
    <mergeCell ref="AC37:A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C60:G60"/>
    <mergeCell ref="C61:G61"/>
    <mergeCell ref="C62:G62"/>
    <mergeCell ref="C63:G63"/>
    <mergeCell ref="W60:AA60"/>
    <mergeCell ref="W61:AA61"/>
    <mergeCell ref="W62:AA62"/>
    <mergeCell ref="W63:AA63"/>
    <mergeCell ref="AG61:AK61"/>
    <mergeCell ref="AG62:AK62"/>
    <mergeCell ref="AG63:AK63"/>
    <mergeCell ref="A65:AN65"/>
    <mergeCell ref="R68:R69"/>
    <mergeCell ref="S68:S69"/>
    <mergeCell ref="AA70:AC70"/>
    <mergeCell ref="AG77:AK78"/>
    <mergeCell ref="AG79:AK80"/>
    <mergeCell ref="W73:AA74"/>
    <mergeCell ref="AB73:AB74"/>
    <mergeCell ref="AD73:AD74"/>
    <mergeCell ref="AL76:AM76"/>
    <mergeCell ref="AF77:AF80"/>
    <mergeCell ref="AL77:AL78"/>
    <mergeCell ref="AM77:AM78"/>
    <mergeCell ref="R80:R81"/>
    <mergeCell ref="S80:S81"/>
    <mergeCell ref="V83:V86"/>
    <mergeCell ref="R85:S85"/>
    <mergeCell ref="R93:S93"/>
    <mergeCell ref="V100:V103"/>
    <mergeCell ref="R105:S105"/>
    <mergeCell ref="M74:Q75"/>
    <mergeCell ref="R74:R75"/>
    <mergeCell ref="M76:Q77"/>
    <mergeCell ref="R76:R77"/>
    <mergeCell ref="S76:S77"/>
    <mergeCell ref="R79:S79"/>
    <mergeCell ref="M80:Q81"/>
    <mergeCell ref="J88:K89"/>
    <mergeCell ref="J94:K95"/>
    <mergeCell ref="L94:L97"/>
    <mergeCell ref="J96:K97"/>
    <mergeCell ref="J99:K100"/>
    <mergeCell ref="J106:K107"/>
    <mergeCell ref="L106:L109"/>
    <mergeCell ref="J108:K109"/>
    <mergeCell ref="L86:L89"/>
    <mergeCell ref="M86:Q87"/>
    <mergeCell ref="R86:R87"/>
    <mergeCell ref="S86:S87"/>
    <mergeCell ref="M88:Q89"/>
    <mergeCell ref="R88:R89"/>
    <mergeCell ref="S88:S89"/>
    <mergeCell ref="AB99:AC99"/>
    <mergeCell ref="W100:AA101"/>
    <mergeCell ref="AB100:AB101"/>
    <mergeCell ref="AC100:AC101"/>
    <mergeCell ref="W102:AA103"/>
    <mergeCell ref="AB102:AB103"/>
    <mergeCell ref="AC102:AC103"/>
    <mergeCell ref="M106:Q107"/>
    <mergeCell ref="R106:R107"/>
    <mergeCell ref="S106:S107"/>
    <mergeCell ref="T106:T107"/>
    <mergeCell ref="M108:Q109"/>
    <mergeCell ref="R108:R109"/>
    <mergeCell ref="S108:S109"/>
    <mergeCell ref="M94:Q95"/>
    <mergeCell ref="R94:R95"/>
    <mergeCell ref="S94:S95"/>
    <mergeCell ref="M96:Q97"/>
    <mergeCell ref="R96:R97"/>
    <mergeCell ref="S96:S97"/>
    <mergeCell ref="T96:T97"/>
    <mergeCell ref="M68:Q69"/>
    <mergeCell ref="M70:Q71"/>
    <mergeCell ref="R70:R71"/>
    <mergeCell ref="S70:S71"/>
    <mergeCell ref="V71:V74"/>
    <mergeCell ref="W71:AA72"/>
    <mergeCell ref="AB71:AB72"/>
    <mergeCell ref="AC71:AC72"/>
    <mergeCell ref="R73:S73"/>
    <mergeCell ref="AC73:AC74"/>
    <mergeCell ref="L68:L71"/>
    <mergeCell ref="L74:L77"/>
    <mergeCell ref="L80:L83"/>
    <mergeCell ref="J74:K75"/>
    <mergeCell ref="J76:K77"/>
    <mergeCell ref="J80:K81"/>
    <mergeCell ref="J82:K83"/>
    <mergeCell ref="J86:K87"/>
    <mergeCell ref="M61:Q61"/>
    <mergeCell ref="M62:Q62"/>
    <mergeCell ref="M63:Q63"/>
    <mergeCell ref="R67:S67"/>
    <mergeCell ref="J68:K69"/>
    <mergeCell ref="J70:K71"/>
    <mergeCell ref="S74:S75"/>
    <mergeCell ref="AL79:AL80"/>
    <mergeCell ref="AM79:AM80"/>
    <mergeCell ref="W83:AA84"/>
    <mergeCell ref="W85:AA86"/>
    <mergeCell ref="AB85:AB86"/>
    <mergeCell ref="AC85:AC86"/>
    <mergeCell ref="A91:AN91"/>
    <mergeCell ref="M82:Q83"/>
    <mergeCell ref="R82:R83"/>
    <mergeCell ref="S82:S83"/>
    <mergeCell ref="AA82:AC82"/>
    <mergeCell ref="AB83:AB84"/>
    <mergeCell ref="AC83:AC84"/>
    <mergeCell ref="AD83:AD84"/>
    <mergeCell ref="X7:AB7"/>
    <mergeCell ref="AC7:AH7"/>
    <mergeCell ref="V7:W7"/>
    <mergeCell ref="V8:W8"/>
    <mergeCell ref="V13:W13"/>
    <mergeCell ref="V14:W14"/>
    <mergeCell ref="V15:W15"/>
    <mergeCell ref="V16:W16"/>
    <mergeCell ref="V17:W17"/>
    <mergeCell ref="V18:W18"/>
    <mergeCell ref="A2:AN2"/>
    <mergeCell ref="A3:AN3"/>
    <mergeCell ref="A5:AN5"/>
    <mergeCell ref="G7:H7"/>
    <mergeCell ref="I7:N7"/>
    <mergeCell ref="O7:S7"/>
    <mergeCell ref="G8:H8"/>
    <mergeCell ref="G9:H9"/>
    <mergeCell ref="V9:W9"/>
    <mergeCell ref="G10:H10"/>
    <mergeCell ref="V10:W10"/>
    <mergeCell ref="G11:H11"/>
    <mergeCell ref="V11:W11"/>
    <mergeCell ref="V12:W12"/>
    <mergeCell ref="X16:AB16"/>
    <mergeCell ref="AC16:AH16"/>
    <mergeCell ref="G17:H17"/>
    <mergeCell ref="I17:N17"/>
    <mergeCell ref="O17:S17"/>
    <mergeCell ref="X17:AB17"/>
    <mergeCell ref="AC17:AH17"/>
    <mergeCell ref="G12:H12"/>
    <mergeCell ref="G13:H13"/>
    <mergeCell ref="G14:H14"/>
    <mergeCell ref="G15:H15"/>
    <mergeCell ref="G16:H16"/>
    <mergeCell ref="I16:N16"/>
    <mergeCell ref="O16:S16"/>
    <mergeCell ref="I27:N27"/>
    <mergeCell ref="O27:S27"/>
    <mergeCell ref="G26:H26"/>
    <mergeCell ref="I26:N26"/>
    <mergeCell ref="O26:S26"/>
    <mergeCell ref="V26:W26"/>
    <mergeCell ref="X26:AB26"/>
    <mergeCell ref="AC26:AH26"/>
    <mergeCell ref="G27:H27"/>
    <mergeCell ref="AC27:AH27"/>
    <mergeCell ref="V27:W27"/>
    <mergeCell ref="X27:AB27"/>
    <mergeCell ref="I28:N28"/>
    <mergeCell ref="O28:S28"/>
    <mergeCell ref="V28:W28"/>
    <mergeCell ref="X28:AB28"/>
    <mergeCell ref="AC28:AH28"/>
    <mergeCell ref="G28:H28"/>
    <mergeCell ref="G29:H29"/>
    <mergeCell ref="I29:N29"/>
    <mergeCell ref="O29:S29"/>
    <mergeCell ref="V29:W29"/>
    <mergeCell ref="X29:AB29"/>
    <mergeCell ref="AC29:AH29"/>
    <mergeCell ref="I31:N31"/>
    <mergeCell ref="O31:S31"/>
    <mergeCell ref="G30:H30"/>
    <mergeCell ref="I30:N30"/>
    <mergeCell ref="O30:S30"/>
    <mergeCell ref="V30:W30"/>
    <mergeCell ref="X30:AB30"/>
    <mergeCell ref="AC30:AH30"/>
    <mergeCell ref="G31:H31"/>
    <mergeCell ref="AC31:AH31"/>
    <mergeCell ref="V31:W31"/>
    <mergeCell ref="X31:AB31"/>
    <mergeCell ref="I32:N32"/>
    <mergeCell ref="O32:S32"/>
    <mergeCell ref="V32:W32"/>
    <mergeCell ref="X32:AB32"/>
    <mergeCell ref="AC32:AH32"/>
    <mergeCell ref="G32:H32"/>
    <mergeCell ref="G33:H33"/>
    <mergeCell ref="I33:N33"/>
    <mergeCell ref="O33:S33"/>
    <mergeCell ref="V33:W33"/>
    <mergeCell ref="X33:AB33"/>
    <mergeCell ref="AC33:AH33"/>
    <mergeCell ref="I35:N35"/>
    <mergeCell ref="O35:S35"/>
    <mergeCell ref="G34:H34"/>
    <mergeCell ref="I34:N34"/>
    <mergeCell ref="O34:S34"/>
    <mergeCell ref="V34:W34"/>
    <mergeCell ref="X34:AB34"/>
    <mergeCell ref="AC34:AH34"/>
    <mergeCell ref="G35:H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</mergeCells>
  <conditionalFormatting sqref="A1:AN110">
    <cfRule type="cellIs" dxfId="0" priority="1" operator="equal">
      <formula>"Office"</formula>
    </cfRule>
  </conditionalFormatting>
  <printOptions gridLines="1" horizontalCentered="1"/>
  <pageMargins bottom="0.0" footer="0.0" header="0.0" left="0.25" right="0.25" top="0.75"/>
  <pageSetup fitToHeight="0" paperSize="8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9138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103</v>
      </c>
    </row>
    <row r="3" ht="27.0" customHeight="1">
      <c r="A3" s="7" t="s">
        <v>104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9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17"/>
      <c r="U7" s="18"/>
      <c r="V7" s="19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20"/>
      <c r="B8" s="20"/>
      <c r="C8" s="20"/>
      <c r="D8" s="20"/>
      <c r="E8" s="20"/>
      <c r="F8" s="21"/>
      <c r="G8" s="321" t="s">
        <v>15</v>
      </c>
      <c r="I8" s="23" t="s">
        <v>105</v>
      </c>
      <c r="J8" s="24"/>
      <c r="K8" s="24"/>
      <c r="L8" s="24"/>
      <c r="M8" s="24"/>
      <c r="N8" s="24"/>
      <c r="O8" s="23" t="s">
        <v>48</v>
      </c>
      <c r="P8" s="24"/>
      <c r="Q8" s="24"/>
      <c r="R8" s="24"/>
      <c r="S8" s="25"/>
      <c r="T8" s="26"/>
      <c r="U8" s="27"/>
      <c r="V8" s="28" t="s">
        <v>106</v>
      </c>
      <c r="X8" s="23" t="s">
        <v>107</v>
      </c>
      <c r="Y8" s="24"/>
      <c r="Z8" s="24"/>
      <c r="AA8" s="24"/>
      <c r="AB8" s="24"/>
      <c r="AC8" s="23" t="s">
        <v>108</v>
      </c>
      <c r="AD8" s="24"/>
      <c r="AE8" s="24"/>
      <c r="AF8" s="24"/>
      <c r="AG8" s="24"/>
      <c r="AH8" s="25"/>
      <c r="AI8" s="20"/>
      <c r="AJ8" s="20"/>
      <c r="AK8" s="20"/>
      <c r="AL8" s="20"/>
      <c r="AM8" s="20"/>
      <c r="AN8" s="20"/>
    </row>
    <row r="9" ht="27.0" customHeight="1">
      <c r="A9" s="20"/>
      <c r="B9" s="20"/>
      <c r="C9" s="20"/>
      <c r="D9" s="20"/>
      <c r="E9" s="20"/>
      <c r="F9" s="21"/>
      <c r="G9" s="322" t="s">
        <v>109</v>
      </c>
      <c r="I9" s="30" t="s">
        <v>110</v>
      </c>
      <c r="J9" s="31"/>
      <c r="K9" s="31"/>
      <c r="L9" s="31"/>
      <c r="M9" s="31"/>
      <c r="N9" s="31"/>
      <c r="O9" s="30" t="s">
        <v>24</v>
      </c>
      <c r="P9" s="31"/>
      <c r="Q9" s="31"/>
      <c r="R9" s="31"/>
      <c r="S9" s="32"/>
      <c r="T9" s="26"/>
      <c r="U9" s="27"/>
      <c r="V9" s="33" t="s">
        <v>30</v>
      </c>
      <c r="X9" s="30" t="s">
        <v>111</v>
      </c>
      <c r="Y9" s="31"/>
      <c r="Z9" s="31"/>
      <c r="AA9" s="31"/>
      <c r="AB9" s="31"/>
      <c r="AC9" s="30" t="s">
        <v>112</v>
      </c>
      <c r="AD9" s="31"/>
      <c r="AE9" s="31"/>
      <c r="AF9" s="31"/>
      <c r="AG9" s="31"/>
      <c r="AH9" s="32"/>
      <c r="AI9" s="20"/>
      <c r="AJ9" s="20"/>
      <c r="AK9" s="20"/>
      <c r="AL9" s="20"/>
      <c r="AM9" s="20"/>
      <c r="AN9" s="20"/>
    </row>
    <row r="10" ht="27.0" customHeight="1">
      <c r="A10" s="20"/>
      <c r="B10" s="20"/>
      <c r="C10" s="20"/>
      <c r="D10" s="20"/>
      <c r="E10" s="20"/>
      <c r="F10" s="21"/>
      <c r="G10" s="321" t="s">
        <v>42</v>
      </c>
      <c r="I10" s="23" t="s">
        <v>113</v>
      </c>
      <c r="J10" s="24"/>
      <c r="K10" s="24"/>
      <c r="L10" s="24"/>
      <c r="M10" s="24"/>
      <c r="N10" s="24"/>
      <c r="O10" s="23" t="s">
        <v>24</v>
      </c>
      <c r="P10" s="24"/>
      <c r="Q10" s="24"/>
      <c r="R10" s="24"/>
      <c r="S10" s="25"/>
      <c r="T10" s="26"/>
      <c r="U10" s="27"/>
      <c r="V10" s="28" t="s">
        <v>114</v>
      </c>
      <c r="X10" s="23" t="s">
        <v>115</v>
      </c>
      <c r="Y10" s="24"/>
      <c r="Z10" s="24"/>
      <c r="AA10" s="24"/>
      <c r="AB10" s="24"/>
      <c r="AC10" s="23" t="s">
        <v>38</v>
      </c>
      <c r="AD10" s="24"/>
      <c r="AE10" s="24"/>
      <c r="AF10" s="24"/>
      <c r="AG10" s="24"/>
      <c r="AH10" s="25"/>
      <c r="AI10" s="20"/>
      <c r="AJ10" s="20"/>
      <c r="AK10" s="20"/>
      <c r="AL10" s="20"/>
      <c r="AM10" s="20"/>
      <c r="AN10" s="20"/>
    </row>
    <row r="11" ht="27.0" customHeight="1">
      <c r="A11" s="20"/>
      <c r="B11" s="20"/>
      <c r="C11" s="20"/>
      <c r="D11" s="20"/>
      <c r="E11" s="20"/>
      <c r="F11" s="21"/>
      <c r="G11" s="322" t="s">
        <v>27</v>
      </c>
      <c r="I11" s="30" t="s">
        <v>116</v>
      </c>
      <c r="J11" s="31"/>
      <c r="K11" s="31"/>
      <c r="L11" s="31"/>
      <c r="M11" s="31"/>
      <c r="N11" s="31"/>
      <c r="O11" s="30" t="s">
        <v>48</v>
      </c>
      <c r="P11" s="31"/>
      <c r="Q11" s="31"/>
      <c r="R11" s="31"/>
      <c r="S11" s="32"/>
      <c r="T11" s="26"/>
      <c r="U11" s="27"/>
      <c r="V11" s="33" t="s">
        <v>117</v>
      </c>
      <c r="X11" s="30" t="s">
        <v>118</v>
      </c>
      <c r="Y11" s="31"/>
      <c r="Z11" s="31"/>
      <c r="AA11" s="31"/>
      <c r="AB11" s="31"/>
      <c r="AC11" s="30" t="s">
        <v>119</v>
      </c>
      <c r="AD11" s="31"/>
      <c r="AE11" s="31"/>
      <c r="AF11" s="31"/>
      <c r="AG11" s="31"/>
      <c r="AH11" s="32"/>
      <c r="AI11" s="20"/>
      <c r="AJ11" s="20"/>
      <c r="AK11" s="20"/>
      <c r="AL11" s="20"/>
      <c r="AM11" s="20"/>
      <c r="AN11" s="20"/>
    </row>
    <row r="12" ht="27.0" customHeight="1">
      <c r="A12" s="20"/>
      <c r="B12" s="20"/>
      <c r="C12" s="20"/>
      <c r="D12" s="20"/>
      <c r="E12" s="20"/>
      <c r="F12" s="21"/>
      <c r="G12" s="321" t="s">
        <v>120</v>
      </c>
      <c r="I12" s="23" t="s">
        <v>121</v>
      </c>
      <c r="J12" s="24"/>
      <c r="K12" s="24"/>
      <c r="L12" s="24"/>
      <c r="M12" s="24"/>
      <c r="N12" s="24"/>
      <c r="O12" s="23" t="s">
        <v>122</v>
      </c>
      <c r="P12" s="24"/>
      <c r="Q12" s="24"/>
      <c r="R12" s="24"/>
      <c r="S12" s="25"/>
      <c r="T12" s="26"/>
      <c r="U12" s="27"/>
      <c r="V12" s="28" t="s">
        <v>123</v>
      </c>
      <c r="X12" s="23" t="s">
        <v>124</v>
      </c>
      <c r="Y12" s="24"/>
      <c r="Z12" s="24"/>
      <c r="AA12" s="24"/>
      <c r="AB12" s="24"/>
      <c r="AC12" s="23" t="s">
        <v>125</v>
      </c>
      <c r="AD12" s="24"/>
      <c r="AE12" s="24"/>
      <c r="AF12" s="24"/>
      <c r="AG12" s="24"/>
      <c r="AH12" s="25"/>
      <c r="AI12" s="20"/>
      <c r="AJ12" s="20"/>
      <c r="AK12" s="20"/>
      <c r="AL12" s="20"/>
      <c r="AM12" s="20"/>
      <c r="AN12" s="20"/>
    </row>
    <row r="13" ht="27.0" customHeight="1">
      <c r="A13" s="20"/>
      <c r="B13" s="20"/>
      <c r="C13" s="20"/>
      <c r="D13" s="20"/>
      <c r="E13" s="20"/>
      <c r="F13" s="21"/>
      <c r="G13" s="322" t="s">
        <v>126</v>
      </c>
      <c r="I13" s="30" t="s">
        <v>127</v>
      </c>
      <c r="J13" s="31"/>
      <c r="K13" s="31"/>
      <c r="L13" s="31"/>
      <c r="M13" s="31"/>
      <c r="N13" s="31"/>
      <c r="O13" s="30" t="s">
        <v>128</v>
      </c>
      <c r="P13" s="31"/>
      <c r="Q13" s="31"/>
      <c r="R13" s="31"/>
      <c r="S13" s="32"/>
      <c r="T13" s="26"/>
      <c r="U13" s="27"/>
      <c r="V13" s="33" t="s">
        <v>129</v>
      </c>
      <c r="X13" s="30" t="s">
        <v>130</v>
      </c>
      <c r="Y13" s="31"/>
      <c r="Z13" s="31"/>
      <c r="AA13" s="31"/>
      <c r="AB13" s="31"/>
      <c r="AC13" s="30" t="s">
        <v>41</v>
      </c>
      <c r="AD13" s="31"/>
      <c r="AE13" s="31"/>
      <c r="AF13" s="31"/>
      <c r="AG13" s="31"/>
      <c r="AH13" s="32"/>
      <c r="AI13" s="20"/>
      <c r="AJ13" s="20"/>
      <c r="AK13" s="20"/>
      <c r="AL13" s="20"/>
      <c r="AM13" s="20"/>
      <c r="AN13" s="20"/>
    </row>
    <row r="14" ht="27.0" customHeight="1">
      <c r="A14" s="20"/>
      <c r="B14" s="20"/>
      <c r="C14" s="20"/>
      <c r="D14" s="20"/>
      <c r="E14" s="20"/>
      <c r="F14" s="21"/>
      <c r="G14" s="321" t="s">
        <v>131</v>
      </c>
      <c r="I14" s="23" t="s">
        <v>132</v>
      </c>
      <c r="J14" s="24"/>
      <c r="K14" s="24"/>
      <c r="L14" s="24"/>
      <c r="M14" s="24"/>
      <c r="N14" s="24"/>
      <c r="O14" s="23" t="s">
        <v>48</v>
      </c>
      <c r="P14" s="24"/>
      <c r="Q14" s="24"/>
      <c r="R14" s="24"/>
      <c r="S14" s="25"/>
      <c r="T14" s="26"/>
      <c r="U14" s="27"/>
      <c r="V14" s="28" t="s">
        <v>133</v>
      </c>
      <c r="X14" s="23" t="s">
        <v>134</v>
      </c>
      <c r="Y14" s="24"/>
      <c r="Z14" s="24"/>
      <c r="AA14" s="24"/>
      <c r="AB14" s="24"/>
      <c r="AC14" s="23" t="s">
        <v>135</v>
      </c>
      <c r="AD14" s="24"/>
      <c r="AE14" s="24"/>
      <c r="AF14" s="24"/>
      <c r="AG14" s="24"/>
      <c r="AH14" s="25"/>
      <c r="AI14" s="20"/>
      <c r="AJ14" s="20"/>
      <c r="AK14" s="20"/>
      <c r="AL14" s="20"/>
      <c r="AM14" s="20"/>
      <c r="AN14" s="20"/>
    </row>
    <row r="15" ht="27.0" customHeight="1">
      <c r="A15" s="20"/>
      <c r="B15" s="20"/>
      <c r="C15" s="20"/>
      <c r="D15" s="20"/>
      <c r="E15" s="20"/>
      <c r="F15" s="21"/>
      <c r="G15" s="322" t="s">
        <v>136</v>
      </c>
      <c r="I15" s="30" t="s">
        <v>137</v>
      </c>
      <c r="J15" s="31"/>
      <c r="K15" s="31"/>
      <c r="L15" s="31"/>
      <c r="M15" s="31"/>
      <c r="N15" s="31"/>
      <c r="O15" s="30" t="s">
        <v>138</v>
      </c>
      <c r="P15" s="31"/>
      <c r="Q15" s="31"/>
      <c r="R15" s="31"/>
      <c r="S15" s="32"/>
      <c r="T15" s="26"/>
      <c r="U15" s="27"/>
      <c r="V15" s="33" t="s">
        <v>139</v>
      </c>
      <c r="X15" s="30" t="s">
        <v>140</v>
      </c>
      <c r="Y15" s="31"/>
      <c r="Z15" s="31"/>
      <c r="AA15" s="31"/>
      <c r="AB15" s="31"/>
      <c r="AC15" s="30" t="s">
        <v>9</v>
      </c>
      <c r="AD15" s="31"/>
      <c r="AE15" s="31"/>
      <c r="AF15" s="31"/>
      <c r="AG15" s="31"/>
      <c r="AH15" s="32"/>
      <c r="AI15" s="20"/>
      <c r="AJ15" s="20"/>
      <c r="AK15" s="20"/>
      <c r="AL15" s="20"/>
      <c r="AM15" s="20"/>
      <c r="AN15" s="20"/>
    </row>
    <row r="16" ht="27.0" customHeight="1">
      <c r="A16" s="20"/>
      <c r="B16" s="20"/>
      <c r="C16" s="20"/>
      <c r="D16" s="20"/>
      <c r="E16" s="20"/>
      <c r="F16" s="21"/>
      <c r="G16" s="321" t="s">
        <v>10</v>
      </c>
      <c r="I16" s="23" t="s">
        <v>141</v>
      </c>
      <c r="J16" s="24"/>
      <c r="K16" s="24"/>
      <c r="L16" s="24"/>
      <c r="M16" s="24"/>
      <c r="N16" s="24"/>
      <c r="O16" s="23" t="s">
        <v>12</v>
      </c>
      <c r="P16" s="24"/>
      <c r="Q16" s="24"/>
      <c r="R16" s="24"/>
      <c r="S16" s="25"/>
      <c r="T16" s="26"/>
      <c r="U16" s="27"/>
      <c r="V16" s="28" t="s">
        <v>142</v>
      </c>
      <c r="X16" s="23" t="s">
        <v>143</v>
      </c>
      <c r="Y16" s="24"/>
      <c r="Z16" s="24"/>
      <c r="AA16" s="24"/>
      <c r="AB16" s="24"/>
      <c r="AC16" s="23" t="s">
        <v>144</v>
      </c>
      <c r="AD16" s="24"/>
      <c r="AE16" s="24"/>
      <c r="AF16" s="24"/>
      <c r="AG16" s="24"/>
      <c r="AH16" s="25"/>
      <c r="AI16" s="20"/>
      <c r="AJ16" s="20"/>
      <c r="AK16" s="20"/>
      <c r="AL16" s="20"/>
      <c r="AM16" s="20"/>
      <c r="AN16" s="20"/>
    </row>
    <row r="17" ht="27.0" customHeight="1">
      <c r="A17" s="20"/>
      <c r="B17" s="20"/>
      <c r="C17" s="20"/>
      <c r="D17" s="20"/>
      <c r="E17" s="20"/>
      <c r="F17" s="21"/>
      <c r="G17" s="322" t="s">
        <v>145</v>
      </c>
      <c r="I17" s="30" t="s">
        <v>146</v>
      </c>
      <c r="J17" s="31"/>
      <c r="K17" s="31"/>
      <c r="L17" s="31"/>
      <c r="M17" s="31"/>
      <c r="N17" s="31"/>
      <c r="O17" s="30" t="s">
        <v>9</v>
      </c>
      <c r="P17" s="31"/>
      <c r="Q17" s="31"/>
      <c r="R17" s="31"/>
      <c r="S17" s="32"/>
      <c r="T17" s="26"/>
      <c r="U17" s="27"/>
      <c r="V17" s="33" t="s">
        <v>147</v>
      </c>
      <c r="X17" s="30" t="s">
        <v>148</v>
      </c>
      <c r="Y17" s="31"/>
      <c r="Z17" s="31"/>
      <c r="AA17" s="31"/>
      <c r="AB17" s="31"/>
      <c r="AC17" s="30" t="s">
        <v>12</v>
      </c>
      <c r="AD17" s="31"/>
      <c r="AE17" s="31"/>
      <c r="AF17" s="31"/>
      <c r="AG17" s="31"/>
      <c r="AH17" s="32"/>
      <c r="AI17" s="20"/>
      <c r="AJ17" s="20"/>
      <c r="AK17" s="20"/>
      <c r="AL17" s="20"/>
      <c r="AM17" s="20"/>
      <c r="AN17" s="20"/>
    </row>
    <row r="18" ht="27.0" customHeight="1">
      <c r="A18" s="20"/>
      <c r="B18" s="20"/>
      <c r="C18" s="20"/>
      <c r="D18" s="20"/>
      <c r="E18" s="20"/>
      <c r="F18" s="21"/>
      <c r="G18" s="321" t="s">
        <v>39</v>
      </c>
      <c r="I18" s="23" t="s">
        <v>149</v>
      </c>
      <c r="J18" s="24"/>
      <c r="K18" s="24"/>
      <c r="L18" s="24"/>
      <c r="M18" s="24"/>
      <c r="N18" s="24"/>
      <c r="O18" s="23" t="s">
        <v>150</v>
      </c>
      <c r="P18" s="24"/>
      <c r="Q18" s="24"/>
      <c r="R18" s="24"/>
      <c r="S18" s="25"/>
      <c r="T18" s="26"/>
      <c r="U18" s="27"/>
      <c r="V18" s="28" t="s">
        <v>36</v>
      </c>
      <c r="X18" s="23" t="s">
        <v>151</v>
      </c>
      <c r="Y18" s="24"/>
      <c r="Z18" s="24"/>
      <c r="AA18" s="24"/>
      <c r="AB18" s="24"/>
      <c r="AC18" s="23" t="s">
        <v>41</v>
      </c>
      <c r="AD18" s="24"/>
      <c r="AE18" s="24"/>
      <c r="AF18" s="24"/>
      <c r="AG18" s="24"/>
      <c r="AH18" s="25"/>
      <c r="AI18" s="20"/>
      <c r="AJ18" s="20"/>
      <c r="AK18" s="20"/>
      <c r="AL18" s="20"/>
      <c r="AM18" s="20"/>
      <c r="AN18" s="20"/>
    </row>
    <row r="19" ht="27.0" customHeight="1">
      <c r="A19" s="20"/>
      <c r="B19" s="20"/>
      <c r="C19" s="20"/>
      <c r="D19" s="20"/>
      <c r="E19" s="20"/>
      <c r="F19" s="21"/>
      <c r="G19" s="322" t="s">
        <v>17</v>
      </c>
      <c r="I19" s="30" t="s">
        <v>152</v>
      </c>
      <c r="J19" s="31"/>
      <c r="K19" s="31"/>
      <c r="L19" s="31"/>
      <c r="M19" s="31"/>
      <c r="N19" s="31"/>
      <c r="O19" s="30" t="s">
        <v>21</v>
      </c>
      <c r="P19" s="31"/>
      <c r="Q19" s="31"/>
      <c r="R19" s="31"/>
      <c r="S19" s="32"/>
      <c r="T19" s="26"/>
      <c r="U19" s="27"/>
      <c r="V19" s="33" t="s">
        <v>153</v>
      </c>
      <c r="X19" s="30" t="s">
        <v>154</v>
      </c>
      <c r="Y19" s="31"/>
      <c r="Z19" s="31"/>
      <c r="AA19" s="31"/>
      <c r="AB19" s="31"/>
      <c r="AC19" s="30" t="s">
        <v>24</v>
      </c>
      <c r="AD19" s="31"/>
      <c r="AE19" s="31"/>
      <c r="AF19" s="31"/>
      <c r="AG19" s="31"/>
      <c r="AH19" s="32"/>
      <c r="AI19" s="20"/>
      <c r="AJ19" s="20"/>
      <c r="AK19" s="20"/>
      <c r="AL19" s="20"/>
      <c r="AM19" s="20"/>
      <c r="AN19" s="20"/>
    </row>
    <row r="20" ht="27.0" customHeight="1">
      <c r="A20" s="20"/>
      <c r="B20" s="20"/>
      <c r="C20" s="20"/>
      <c r="D20" s="20"/>
      <c r="E20" s="20"/>
      <c r="F20" s="21"/>
      <c r="G20" s="321" t="s">
        <v>155</v>
      </c>
      <c r="I20" s="23" t="s">
        <v>156</v>
      </c>
      <c r="J20" s="24"/>
      <c r="K20" s="24"/>
      <c r="L20" s="24"/>
      <c r="M20" s="24"/>
      <c r="N20" s="24"/>
      <c r="O20" s="23" t="s">
        <v>157</v>
      </c>
      <c r="P20" s="24"/>
      <c r="Q20" s="24"/>
      <c r="R20" s="24"/>
      <c r="S20" s="25"/>
      <c r="T20" s="26"/>
      <c r="U20" s="27"/>
      <c r="V20" s="28" t="s">
        <v>158</v>
      </c>
      <c r="X20" s="23" t="s">
        <v>159</v>
      </c>
      <c r="Y20" s="24"/>
      <c r="Z20" s="24"/>
      <c r="AA20" s="24"/>
      <c r="AB20" s="24"/>
      <c r="AC20" s="23" t="s">
        <v>24</v>
      </c>
      <c r="AD20" s="24"/>
      <c r="AE20" s="24"/>
      <c r="AF20" s="24"/>
      <c r="AG20" s="24"/>
      <c r="AH20" s="25"/>
      <c r="AI20" s="20"/>
      <c r="AJ20" s="20"/>
      <c r="AK20" s="20"/>
      <c r="AL20" s="20"/>
      <c r="AM20" s="20"/>
      <c r="AN20" s="20"/>
    </row>
    <row r="21" ht="27.0" customHeight="1">
      <c r="A21" s="20"/>
      <c r="B21" s="20"/>
      <c r="C21" s="20"/>
      <c r="D21" s="20"/>
      <c r="E21" s="20"/>
      <c r="F21" s="21"/>
      <c r="G21" s="322" t="s">
        <v>160</v>
      </c>
      <c r="I21" s="30" t="s">
        <v>161</v>
      </c>
      <c r="J21" s="31"/>
      <c r="K21" s="31"/>
      <c r="L21" s="31"/>
      <c r="M21" s="31"/>
      <c r="N21" s="31"/>
      <c r="O21" s="30" t="s">
        <v>48</v>
      </c>
      <c r="P21" s="31"/>
      <c r="Q21" s="31"/>
      <c r="R21" s="31"/>
      <c r="S21" s="32"/>
      <c r="T21" s="26"/>
      <c r="U21" s="27"/>
      <c r="V21" s="33" t="s">
        <v>162</v>
      </c>
      <c r="X21" s="30" t="s">
        <v>163</v>
      </c>
      <c r="Y21" s="31"/>
      <c r="Z21" s="31"/>
      <c r="AA21" s="31"/>
      <c r="AB21" s="31"/>
      <c r="AC21" s="30" t="s">
        <v>21</v>
      </c>
      <c r="AD21" s="31"/>
      <c r="AE21" s="31"/>
      <c r="AF21" s="31"/>
      <c r="AG21" s="31"/>
      <c r="AH21" s="32"/>
      <c r="AI21" s="20"/>
      <c r="AJ21" s="20"/>
      <c r="AK21" s="20"/>
      <c r="AL21" s="20"/>
      <c r="AM21" s="20"/>
      <c r="AN21" s="20"/>
    </row>
    <row r="22" ht="27.0" customHeight="1">
      <c r="A22" s="20"/>
      <c r="B22" s="20"/>
      <c r="C22" s="20"/>
      <c r="D22" s="20"/>
      <c r="E22" s="20"/>
      <c r="F22" s="21"/>
      <c r="G22" s="321" t="s">
        <v>164</v>
      </c>
      <c r="I22" s="23" t="s">
        <v>165</v>
      </c>
      <c r="J22" s="24"/>
      <c r="K22" s="24"/>
      <c r="L22" s="24"/>
      <c r="M22" s="24"/>
      <c r="N22" s="24"/>
      <c r="O22" s="23" t="s">
        <v>166</v>
      </c>
      <c r="P22" s="24"/>
      <c r="Q22" s="24"/>
      <c r="R22" s="24"/>
      <c r="S22" s="25"/>
      <c r="T22" s="26"/>
      <c r="U22" s="27"/>
      <c r="V22" s="28" t="s">
        <v>167</v>
      </c>
      <c r="X22" s="23" t="s">
        <v>168</v>
      </c>
      <c r="Y22" s="24"/>
      <c r="Z22" s="24"/>
      <c r="AA22" s="24"/>
      <c r="AB22" s="24"/>
      <c r="AC22" s="23" t="s">
        <v>12</v>
      </c>
      <c r="AD22" s="24"/>
      <c r="AE22" s="24"/>
      <c r="AF22" s="24"/>
      <c r="AG22" s="24"/>
      <c r="AH22" s="25"/>
      <c r="AI22" s="20"/>
      <c r="AJ22" s="20"/>
      <c r="AK22" s="20"/>
      <c r="AL22" s="20"/>
      <c r="AM22" s="20"/>
      <c r="AN22" s="20"/>
    </row>
    <row r="23" ht="27.0" customHeight="1">
      <c r="A23" s="20"/>
      <c r="B23" s="20"/>
      <c r="C23" s="20"/>
      <c r="D23" s="20"/>
      <c r="E23" s="20"/>
      <c r="F23" s="21"/>
      <c r="G23" s="322" t="s">
        <v>169</v>
      </c>
      <c r="I23" s="30" t="s">
        <v>170</v>
      </c>
      <c r="J23" s="31"/>
      <c r="K23" s="31"/>
      <c r="L23" s="31"/>
      <c r="M23" s="31"/>
      <c r="N23" s="31"/>
      <c r="O23" s="30" t="s">
        <v>9</v>
      </c>
      <c r="P23" s="31"/>
      <c r="Q23" s="31"/>
      <c r="R23" s="31"/>
      <c r="S23" s="32"/>
      <c r="T23" s="26"/>
      <c r="U23" s="27"/>
      <c r="V23" s="33" t="s">
        <v>171</v>
      </c>
      <c r="X23" s="30" t="s">
        <v>172</v>
      </c>
      <c r="Y23" s="31"/>
      <c r="Z23" s="31"/>
      <c r="AA23" s="31"/>
      <c r="AB23" s="31"/>
      <c r="AC23" s="30" t="s">
        <v>48</v>
      </c>
      <c r="AD23" s="31"/>
      <c r="AE23" s="31"/>
      <c r="AF23" s="31"/>
      <c r="AG23" s="31"/>
      <c r="AH23" s="32"/>
      <c r="AI23" s="20"/>
      <c r="AJ23" s="20"/>
      <c r="AK23" s="20"/>
      <c r="AL23" s="20"/>
      <c r="AM23" s="20"/>
      <c r="AN23" s="20"/>
    </row>
    <row r="24" ht="27.0" customHeight="1">
      <c r="A24" s="20"/>
      <c r="B24" s="20"/>
      <c r="C24" s="20"/>
      <c r="D24" s="20"/>
      <c r="E24" s="20"/>
      <c r="F24" s="21"/>
      <c r="G24" s="321" t="s">
        <v>173</v>
      </c>
      <c r="I24" s="23" t="s">
        <v>174</v>
      </c>
      <c r="J24" s="24"/>
      <c r="K24" s="24"/>
      <c r="L24" s="24"/>
      <c r="M24" s="24"/>
      <c r="N24" s="24"/>
      <c r="O24" s="23" t="s">
        <v>32</v>
      </c>
      <c r="P24" s="24"/>
      <c r="Q24" s="24"/>
      <c r="R24" s="24"/>
      <c r="S24" s="25"/>
      <c r="T24" s="26"/>
      <c r="U24" s="27"/>
      <c r="V24" s="28" t="s">
        <v>33</v>
      </c>
      <c r="X24" s="23" t="s">
        <v>175</v>
      </c>
      <c r="Y24" s="24"/>
      <c r="Z24" s="24"/>
      <c r="AA24" s="24"/>
      <c r="AB24" s="24"/>
      <c r="AC24" s="23" t="s">
        <v>9</v>
      </c>
      <c r="AD24" s="24"/>
      <c r="AE24" s="24"/>
      <c r="AF24" s="24"/>
      <c r="AG24" s="24"/>
      <c r="AH24" s="25"/>
      <c r="AI24" s="20"/>
      <c r="AJ24" s="20"/>
      <c r="AK24" s="20"/>
      <c r="AL24" s="20"/>
      <c r="AM24" s="20"/>
      <c r="AN24" s="20"/>
    </row>
    <row r="25" ht="27.0" customHeight="1">
      <c r="A25" s="20"/>
      <c r="B25" s="20"/>
      <c r="C25" s="20"/>
      <c r="D25" s="20"/>
      <c r="E25" s="20"/>
      <c r="F25" s="21"/>
      <c r="G25" s="322" t="s">
        <v>176</v>
      </c>
      <c r="I25" s="30" t="s">
        <v>177</v>
      </c>
      <c r="J25" s="31"/>
      <c r="K25" s="31"/>
      <c r="L25" s="31"/>
      <c r="M25" s="31"/>
      <c r="N25" s="31"/>
      <c r="O25" s="30" t="s">
        <v>21</v>
      </c>
      <c r="P25" s="31"/>
      <c r="Q25" s="31"/>
      <c r="R25" s="31"/>
      <c r="S25" s="32"/>
      <c r="T25" s="26"/>
      <c r="U25" s="27"/>
      <c r="V25" s="33" t="s">
        <v>178</v>
      </c>
      <c r="X25" s="30" t="s">
        <v>179</v>
      </c>
      <c r="Y25" s="31"/>
      <c r="Z25" s="31"/>
      <c r="AA25" s="31"/>
      <c r="AB25" s="31"/>
      <c r="AC25" s="30" t="s">
        <v>41</v>
      </c>
      <c r="AD25" s="31"/>
      <c r="AE25" s="31"/>
      <c r="AF25" s="31"/>
      <c r="AG25" s="31"/>
      <c r="AH25" s="32"/>
      <c r="AI25" s="20"/>
      <c r="AJ25" s="20"/>
      <c r="AK25" s="20"/>
      <c r="AL25" s="20"/>
      <c r="AM25" s="20"/>
      <c r="AN25" s="20"/>
    </row>
    <row r="26" ht="27.0" customHeight="1">
      <c r="A26" s="20"/>
      <c r="B26" s="20"/>
      <c r="C26" s="20"/>
      <c r="D26" s="20"/>
      <c r="E26" s="20"/>
      <c r="F26" s="21"/>
      <c r="G26" s="321" t="s">
        <v>13</v>
      </c>
      <c r="I26" s="23" t="s">
        <v>180</v>
      </c>
      <c r="J26" s="24"/>
      <c r="K26" s="24"/>
      <c r="L26" s="24"/>
      <c r="M26" s="24"/>
      <c r="N26" s="24"/>
      <c r="O26" s="23" t="s">
        <v>181</v>
      </c>
      <c r="P26" s="24"/>
      <c r="Q26" s="24"/>
      <c r="R26" s="24"/>
      <c r="S26" s="25"/>
      <c r="T26" s="26"/>
      <c r="U26" s="27"/>
      <c r="V26" s="28" t="s">
        <v>182</v>
      </c>
      <c r="X26" s="23" t="s">
        <v>183</v>
      </c>
      <c r="Y26" s="24"/>
      <c r="Z26" s="24"/>
      <c r="AA26" s="24"/>
      <c r="AB26" s="24"/>
      <c r="AC26" s="23" t="s">
        <v>9</v>
      </c>
      <c r="AD26" s="24"/>
      <c r="AE26" s="24"/>
      <c r="AF26" s="24"/>
      <c r="AG26" s="24"/>
      <c r="AH26" s="25"/>
      <c r="AI26" s="20"/>
      <c r="AJ26" s="20"/>
      <c r="AK26" s="20"/>
      <c r="AL26" s="20"/>
      <c r="AM26" s="20"/>
      <c r="AN26" s="20"/>
    </row>
    <row r="27" ht="27.0" customHeight="1">
      <c r="A27" s="20"/>
      <c r="B27" s="20"/>
      <c r="C27" s="20"/>
      <c r="D27" s="20"/>
      <c r="E27" s="20"/>
      <c r="F27" s="21"/>
      <c r="G27" s="322" t="s">
        <v>184</v>
      </c>
      <c r="I27" s="30" t="s">
        <v>185</v>
      </c>
      <c r="J27" s="31"/>
      <c r="K27" s="31"/>
      <c r="L27" s="31"/>
      <c r="M27" s="31"/>
      <c r="N27" s="31"/>
      <c r="O27" s="30" t="s">
        <v>12</v>
      </c>
      <c r="P27" s="31"/>
      <c r="Q27" s="31"/>
      <c r="R27" s="31"/>
      <c r="S27" s="32"/>
      <c r="T27" s="26"/>
      <c r="U27" s="27"/>
      <c r="V27" s="33" t="s">
        <v>186</v>
      </c>
      <c r="X27" s="30" t="s">
        <v>187</v>
      </c>
      <c r="Y27" s="31"/>
      <c r="Z27" s="31"/>
      <c r="AA27" s="31"/>
      <c r="AB27" s="31"/>
      <c r="AC27" s="30" t="s">
        <v>188</v>
      </c>
      <c r="AD27" s="31"/>
      <c r="AE27" s="31"/>
      <c r="AF27" s="31"/>
      <c r="AG27" s="31"/>
      <c r="AH27" s="32"/>
      <c r="AI27" s="20"/>
      <c r="AJ27" s="20"/>
      <c r="AK27" s="20"/>
      <c r="AL27" s="20"/>
      <c r="AM27" s="20"/>
      <c r="AN27" s="20"/>
    </row>
    <row r="28" ht="27.0" customHeight="1">
      <c r="A28" s="20"/>
      <c r="B28" s="20"/>
      <c r="C28" s="20"/>
      <c r="D28" s="20"/>
      <c r="E28" s="20"/>
      <c r="F28" s="21"/>
      <c r="G28" s="321" t="s">
        <v>189</v>
      </c>
      <c r="I28" s="23" t="s">
        <v>190</v>
      </c>
      <c r="J28" s="24"/>
      <c r="K28" s="24"/>
      <c r="L28" s="24"/>
      <c r="M28" s="24"/>
      <c r="N28" s="24"/>
      <c r="O28" s="23" t="s">
        <v>191</v>
      </c>
      <c r="P28" s="24"/>
      <c r="Q28" s="24"/>
      <c r="R28" s="24"/>
      <c r="S28" s="25"/>
      <c r="T28" s="26"/>
      <c r="U28" s="27"/>
      <c r="V28" s="28" t="s">
        <v>192</v>
      </c>
      <c r="X28" s="23" t="s">
        <v>193</v>
      </c>
      <c r="Y28" s="24"/>
      <c r="Z28" s="24"/>
      <c r="AA28" s="24"/>
      <c r="AB28" s="24"/>
      <c r="AC28" s="23" t="s">
        <v>21</v>
      </c>
      <c r="AD28" s="24"/>
      <c r="AE28" s="24"/>
      <c r="AF28" s="24"/>
      <c r="AG28" s="24"/>
      <c r="AH28" s="25"/>
      <c r="AI28" s="20"/>
      <c r="AJ28" s="20"/>
      <c r="AK28" s="20"/>
      <c r="AL28" s="20"/>
      <c r="AM28" s="20"/>
      <c r="AN28" s="20"/>
    </row>
    <row r="29" ht="27.0" customHeight="1">
      <c r="A29" s="20"/>
      <c r="B29" s="20"/>
      <c r="C29" s="20"/>
      <c r="D29" s="20"/>
      <c r="E29" s="20"/>
      <c r="F29" s="21"/>
      <c r="G29" s="322" t="s">
        <v>22</v>
      </c>
      <c r="I29" s="30" t="s">
        <v>194</v>
      </c>
      <c r="J29" s="31"/>
      <c r="K29" s="31"/>
      <c r="L29" s="31"/>
      <c r="M29" s="31"/>
      <c r="N29" s="31"/>
      <c r="O29" s="30" t="s">
        <v>38</v>
      </c>
      <c r="P29" s="31"/>
      <c r="Q29" s="31"/>
      <c r="R29" s="31"/>
      <c r="S29" s="32"/>
      <c r="T29" s="26"/>
      <c r="U29" s="27"/>
      <c r="V29" s="33" t="s">
        <v>195</v>
      </c>
      <c r="X29" s="30" t="s">
        <v>196</v>
      </c>
      <c r="Y29" s="31"/>
      <c r="Z29" s="31"/>
      <c r="AA29" s="31"/>
      <c r="AB29" s="31"/>
      <c r="AC29" s="30" t="s">
        <v>197</v>
      </c>
      <c r="AD29" s="31"/>
      <c r="AE29" s="31"/>
      <c r="AF29" s="31"/>
      <c r="AG29" s="31"/>
      <c r="AH29" s="32"/>
      <c r="AI29" s="20"/>
      <c r="AJ29" s="20"/>
      <c r="AK29" s="20"/>
      <c r="AL29" s="20"/>
      <c r="AM29" s="20"/>
      <c r="AN29" s="20"/>
    </row>
    <row r="30" ht="27.0" customHeight="1">
      <c r="A30" s="20"/>
      <c r="B30" s="20"/>
      <c r="C30" s="20"/>
      <c r="D30" s="20"/>
      <c r="E30" s="20"/>
      <c r="F30" s="21"/>
      <c r="G30" s="321" t="s">
        <v>7</v>
      </c>
      <c r="I30" s="23" t="s">
        <v>198</v>
      </c>
      <c r="J30" s="24"/>
      <c r="K30" s="24"/>
      <c r="L30" s="24"/>
      <c r="M30" s="24"/>
      <c r="N30" s="24"/>
      <c r="O30" s="23" t="s">
        <v>138</v>
      </c>
      <c r="P30" s="24"/>
      <c r="Q30" s="24"/>
      <c r="R30" s="24"/>
      <c r="S30" s="25"/>
      <c r="T30" s="26"/>
      <c r="U30" s="27"/>
      <c r="V30" s="28" t="s">
        <v>199</v>
      </c>
      <c r="X30" s="23" t="s">
        <v>200</v>
      </c>
      <c r="Y30" s="24"/>
      <c r="Z30" s="24"/>
      <c r="AA30" s="24"/>
      <c r="AB30" s="24"/>
      <c r="AC30" s="23" t="s">
        <v>32</v>
      </c>
      <c r="AD30" s="24"/>
      <c r="AE30" s="24"/>
      <c r="AF30" s="24"/>
      <c r="AG30" s="24"/>
      <c r="AH30" s="25"/>
      <c r="AI30" s="20"/>
      <c r="AJ30" s="20"/>
      <c r="AK30" s="20"/>
      <c r="AL30" s="20"/>
      <c r="AM30" s="20"/>
      <c r="AN30" s="20"/>
    </row>
    <row r="31" ht="27.0" customHeight="1">
      <c r="A31" s="20"/>
      <c r="B31" s="20"/>
      <c r="C31" s="20"/>
      <c r="D31" s="20"/>
      <c r="E31" s="20"/>
      <c r="F31" s="21"/>
      <c r="G31" s="322" t="s">
        <v>201</v>
      </c>
      <c r="I31" s="30" t="s">
        <v>202</v>
      </c>
      <c r="J31" s="31"/>
      <c r="K31" s="31"/>
      <c r="L31" s="31"/>
      <c r="M31" s="31"/>
      <c r="N31" s="31"/>
      <c r="O31" s="30" t="s">
        <v>21</v>
      </c>
      <c r="P31" s="31"/>
      <c r="Q31" s="31"/>
      <c r="R31" s="31"/>
      <c r="S31" s="32"/>
      <c r="T31" s="26"/>
      <c r="U31" s="27"/>
      <c r="V31" s="33" t="s">
        <v>203</v>
      </c>
      <c r="X31" s="30" t="s">
        <v>204</v>
      </c>
      <c r="Y31" s="31"/>
      <c r="Z31" s="31"/>
      <c r="AA31" s="31"/>
      <c r="AB31" s="31"/>
      <c r="AC31" s="30" t="s">
        <v>9</v>
      </c>
      <c r="AD31" s="31"/>
      <c r="AE31" s="31"/>
      <c r="AF31" s="31"/>
      <c r="AG31" s="31"/>
      <c r="AH31" s="32"/>
      <c r="AI31" s="20"/>
      <c r="AJ31" s="20"/>
      <c r="AK31" s="20"/>
      <c r="AL31" s="20"/>
      <c r="AM31" s="20"/>
      <c r="AN31" s="20"/>
    </row>
    <row r="32" ht="27.0" hidden="1" customHeight="1">
      <c r="A32" s="20"/>
      <c r="B32" s="20"/>
      <c r="C32" s="20"/>
      <c r="D32" s="20"/>
      <c r="E32" s="20"/>
      <c r="F32" s="21"/>
      <c r="G32" s="34" t="s">
        <v>19</v>
      </c>
      <c r="I32" s="24" t="s">
        <v>205</v>
      </c>
      <c r="O32" s="24"/>
      <c r="S32" s="35"/>
      <c r="T32" s="26"/>
      <c r="U32" s="27"/>
      <c r="V32" s="36" t="s">
        <v>206</v>
      </c>
      <c r="X32" s="24" t="s">
        <v>205</v>
      </c>
      <c r="AC32" s="24"/>
      <c r="AH32" s="35"/>
      <c r="AI32" s="20"/>
      <c r="AJ32" s="20"/>
      <c r="AK32" s="20"/>
      <c r="AL32" s="20"/>
      <c r="AM32" s="20"/>
      <c r="AN32" s="20"/>
    </row>
    <row r="33" ht="27.0" hidden="1" customHeight="1">
      <c r="A33" s="20"/>
      <c r="B33" s="20"/>
      <c r="C33" s="20"/>
      <c r="D33" s="20"/>
      <c r="E33" s="20"/>
      <c r="F33" s="21"/>
      <c r="G33" s="37" t="s">
        <v>44</v>
      </c>
      <c r="I33" s="31" t="s">
        <v>205</v>
      </c>
      <c r="O33" s="31"/>
      <c r="S33" s="39"/>
      <c r="T33" s="26"/>
      <c r="U33" s="27"/>
      <c r="V33" s="40" t="s">
        <v>207</v>
      </c>
      <c r="X33" s="31" t="s">
        <v>205</v>
      </c>
      <c r="AC33" s="31"/>
      <c r="AH33" s="39"/>
      <c r="AI33" s="20"/>
      <c r="AJ33" s="20"/>
      <c r="AK33" s="20"/>
      <c r="AL33" s="20"/>
      <c r="AM33" s="20"/>
      <c r="AN33" s="20"/>
    </row>
    <row r="34" ht="27.0" hidden="1" customHeight="1">
      <c r="A34" s="20"/>
      <c r="B34" s="20"/>
      <c r="C34" s="20"/>
      <c r="D34" s="20"/>
      <c r="E34" s="20"/>
      <c r="F34" s="21"/>
      <c r="G34" s="34" t="s">
        <v>25</v>
      </c>
      <c r="I34" s="24" t="s">
        <v>205</v>
      </c>
      <c r="O34" s="24"/>
      <c r="S34" s="35"/>
      <c r="T34" s="26"/>
      <c r="U34" s="27"/>
      <c r="V34" s="36" t="s">
        <v>208</v>
      </c>
      <c r="X34" s="24" t="s">
        <v>205</v>
      </c>
      <c r="AC34" s="24"/>
      <c r="AH34" s="35"/>
      <c r="AI34" s="20"/>
      <c r="AJ34" s="20"/>
      <c r="AK34" s="20"/>
      <c r="AL34" s="20"/>
      <c r="AM34" s="20"/>
      <c r="AN34" s="20"/>
    </row>
    <row r="35" ht="27.0" hidden="1" customHeight="1">
      <c r="A35" s="20"/>
      <c r="B35" s="20"/>
      <c r="C35" s="20"/>
      <c r="D35" s="20"/>
      <c r="E35" s="20"/>
      <c r="F35" s="21"/>
      <c r="G35" s="37" t="s">
        <v>46</v>
      </c>
      <c r="I35" s="31" t="s">
        <v>205</v>
      </c>
      <c r="O35" s="31"/>
      <c r="S35" s="39"/>
      <c r="T35" s="26"/>
      <c r="U35" s="27"/>
      <c r="V35" s="40" t="s">
        <v>209</v>
      </c>
      <c r="X35" s="31" t="s">
        <v>205</v>
      </c>
      <c r="AC35" s="31"/>
      <c r="AH35" s="39"/>
      <c r="AI35" s="20"/>
      <c r="AJ35" s="20"/>
      <c r="AK35" s="20"/>
      <c r="AL35" s="20"/>
      <c r="AM35" s="20"/>
      <c r="AN35" s="20"/>
    </row>
    <row r="36" ht="27.0" hidden="1" customHeight="1">
      <c r="A36" s="20"/>
      <c r="B36" s="20"/>
      <c r="C36" s="20"/>
      <c r="D36" s="20"/>
      <c r="E36" s="20"/>
      <c r="F36" s="21"/>
      <c r="G36" s="34" t="s">
        <v>210</v>
      </c>
      <c r="I36" s="24" t="s">
        <v>205</v>
      </c>
      <c r="O36" s="24"/>
      <c r="S36" s="35"/>
      <c r="T36" s="26"/>
      <c r="U36" s="27"/>
      <c r="V36" s="36" t="s">
        <v>211</v>
      </c>
      <c r="X36" s="24" t="s">
        <v>205</v>
      </c>
      <c r="AC36" s="24"/>
      <c r="AH36" s="35"/>
      <c r="AI36" s="20"/>
      <c r="AJ36" s="20"/>
      <c r="AK36" s="20"/>
      <c r="AL36" s="20"/>
      <c r="AM36" s="20"/>
      <c r="AN36" s="20"/>
    </row>
    <row r="37" ht="27.0" hidden="1" customHeight="1">
      <c r="A37" s="20"/>
      <c r="B37" s="20"/>
      <c r="C37" s="20"/>
      <c r="D37" s="20"/>
      <c r="E37" s="20"/>
      <c r="F37" s="21"/>
      <c r="G37" s="37" t="s">
        <v>212</v>
      </c>
      <c r="I37" s="31" t="s">
        <v>205</v>
      </c>
      <c r="O37" s="31"/>
      <c r="S37" s="39"/>
      <c r="T37" s="26"/>
      <c r="U37" s="27"/>
      <c r="V37" s="40" t="s">
        <v>213</v>
      </c>
      <c r="X37" s="31" t="s">
        <v>205</v>
      </c>
      <c r="AC37" s="31"/>
      <c r="AH37" s="39"/>
      <c r="AI37" s="20"/>
      <c r="AJ37" s="20"/>
      <c r="AK37" s="20"/>
      <c r="AL37" s="20"/>
      <c r="AM37" s="20"/>
      <c r="AN37" s="20"/>
    </row>
    <row r="38" ht="27.0" hidden="1" customHeight="1">
      <c r="A38" s="20"/>
      <c r="B38" s="20"/>
      <c r="C38" s="20"/>
      <c r="D38" s="20"/>
      <c r="E38" s="20"/>
      <c r="F38" s="21"/>
      <c r="G38" s="34" t="s">
        <v>214</v>
      </c>
      <c r="I38" s="24" t="s">
        <v>205</v>
      </c>
      <c r="O38" s="24"/>
      <c r="S38" s="35"/>
      <c r="T38" s="26"/>
      <c r="U38" s="27"/>
      <c r="V38" s="36" t="s">
        <v>215</v>
      </c>
      <c r="X38" s="24" t="s">
        <v>205</v>
      </c>
      <c r="AC38" s="24"/>
      <c r="AH38" s="35"/>
      <c r="AI38" s="20"/>
      <c r="AJ38" s="20"/>
      <c r="AK38" s="20"/>
      <c r="AL38" s="20"/>
      <c r="AM38" s="20"/>
      <c r="AN38" s="20"/>
    </row>
    <row r="39" ht="27.0" hidden="1" customHeight="1">
      <c r="A39" s="20"/>
      <c r="B39" s="20"/>
      <c r="C39" s="20"/>
      <c r="D39" s="20"/>
      <c r="E39" s="20"/>
      <c r="F39" s="21"/>
      <c r="G39" s="37" t="s">
        <v>216</v>
      </c>
      <c r="I39" s="31" t="s">
        <v>205</v>
      </c>
      <c r="O39" s="31"/>
      <c r="S39" s="39"/>
      <c r="T39" s="26"/>
      <c r="U39" s="27"/>
      <c r="V39" s="40" t="s">
        <v>217</v>
      </c>
      <c r="X39" s="31" t="s">
        <v>205</v>
      </c>
      <c r="AC39" s="31"/>
      <c r="AH39" s="39"/>
      <c r="AI39" s="20"/>
      <c r="AJ39" s="20"/>
      <c r="AK39" s="20"/>
      <c r="AL39" s="20"/>
      <c r="AM39" s="20"/>
      <c r="AN39" s="20"/>
    </row>
    <row r="40" ht="27.0" hidden="1" customHeight="1">
      <c r="A40" s="20"/>
      <c r="B40" s="20"/>
      <c r="C40" s="20"/>
      <c r="D40" s="20"/>
      <c r="E40" s="21" t="s">
        <v>49</v>
      </c>
      <c r="F40" s="21">
        <v>33.0</v>
      </c>
      <c r="G40" s="34" t="str">
        <f t="shared" ref="G40:G71" si="1">V8</f>
        <v>12B</v>
      </c>
      <c r="I40" s="26" t="str">
        <f t="shared" ref="I40:I71" si="2">X8</f>
        <v>JULIEN Severine (12)</v>
      </c>
      <c r="O40" s="26" t="str">
        <f t="shared" ref="O40:O71" si="3">AC8</f>
        <v>CBD 12</v>
      </c>
      <c r="S40" s="35"/>
      <c r="T40" s="26"/>
      <c r="U40" s="27"/>
      <c r="V40" s="41"/>
      <c r="X40" s="26"/>
      <c r="AC40" s="26"/>
      <c r="AH40" s="35"/>
      <c r="AI40" s="20"/>
      <c r="AJ40" s="20"/>
      <c r="AK40" s="20"/>
      <c r="AL40" s="20"/>
      <c r="AM40" s="20"/>
      <c r="AN40" s="20"/>
    </row>
    <row r="41" ht="27.0" hidden="1" customHeight="1">
      <c r="A41" s="20"/>
      <c r="B41" s="20"/>
      <c r="C41" s="20"/>
      <c r="D41" s="20"/>
      <c r="E41" s="21" t="s">
        <v>49</v>
      </c>
      <c r="F41" s="21">
        <v>34.0</v>
      </c>
      <c r="G41" s="37" t="str">
        <f t="shared" si="1"/>
        <v>2C</v>
      </c>
      <c r="I41" s="38" t="str">
        <f t="shared" si="2"/>
        <v>LEBEURRE Annick (70)</v>
      </c>
      <c r="O41" s="38" t="str">
        <f t="shared" si="3"/>
        <v>CBD 70</v>
      </c>
      <c r="S41" s="39"/>
      <c r="T41" s="26"/>
      <c r="U41" s="27"/>
      <c r="V41" s="42"/>
      <c r="X41" s="38"/>
      <c r="AC41" s="38"/>
      <c r="AH41" s="39"/>
      <c r="AI41" s="20"/>
      <c r="AJ41" s="20"/>
      <c r="AK41" s="20"/>
      <c r="AL41" s="20"/>
      <c r="AM41" s="20"/>
      <c r="AN41" s="20"/>
    </row>
    <row r="42" ht="27.0" hidden="1" customHeight="1">
      <c r="A42" s="20"/>
      <c r="B42" s="20"/>
      <c r="C42" s="20"/>
      <c r="D42" s="20"/>
      <c r="E42" s="21" t="s">
        <v>49</v>
      </c>
      <c r="F42" s="21">
        <v>35.0</v>
      </c>
      <c r="G42" s="34" t="str">
        <f t="shared" si="1"/>
        <v>8C</v>
      </c>
      <c r="I42" s="26" t="str">
        <f t="shared" si="2"/>
        <v>LLERES-CARRIE Catherine (34)</v>
      </c>
      <c r="O42" s="26" t="str">
        <f t="shared" si="3"/>
        <v>CBD 34</v>
      </c>
      <c r="S42" s="35"/>
      <c r="T42" s="26"/>
      <c r="U42" s="27"/>
      <c r="V42" s="41"/>
      <c r="X42" s="26"/>
      <c r="AC42" s="26"/>
      <c r="AH42" s="35"/>
      <c r="AI42" s="20"/>
      <c r="AJ42" s="20"/>
      <c r="AK42" s="20"/>
      <c r="AL42" s="20"/>
      <c r="AM42" s="20"/>
      <c r="AN42" s="20"/>
    </row>
    <row r="43" ht="27.0" hidden="1" customHeight="1">
      <c r="A43" s="20"/>
      <c r="B43" s="20"/>
      <c r="C43" s="20"/>
      <c r="D43" s="20"/>
      <c r="E43" s="21" t="s">
        <v>49</v>
      </c>
      <c r="F43" s="21">
        <v>36.0</v>
      </c>
      <c r="G43" s="37" t="str">
        <f t="shared" si="1"/>
        <v>7C</v>
      </c>
      <c r="I43" s="38" t="str">
        <f t="shared" si="2"/>
        <v>MARTIN Adeline (30)</v>
      </c>
      <c r="O43" s="38" t="str">
        <f t="shared" si="3"/>
        <v>CBD 30</v>
      </c>
      <c r="S43" s="39"/>
      <c r="T43" s="26"/>
      <c r="U43" s="27"/>
      <c r="V43" s="42"/>
      <c r="X43" s="38"/>
      <c r="AC43" s="38"/>
      <c r="AH43" s="39"/>
      <c r="AI43" s="20"/>
      <c r="AJ43" s="20"/>
      <c r="AK43" s="20"/>
      <c r="AL43" s="20"/>
      <c r="AM43" s="20"/>
      <c r="AN43" s="20"/>
    </row>
    <row r="44" ht="27.0" hidden="1" customHeight="1">
      <c r="A44" s="20"/>
      <c r="B44" s="20"/>
      <c r="C44" s="20"/>
      <c r="D44" s="20"/>
      <c r="E44" s="21" t="s">
        <v>49</v>
      </c>
      <c r="F44" s="21">
        <v>37.0</v>
      </c>
      <c r="G44" s="34" t="str">
        <f t="shared" si="1"/>
        <v>6B</v>
      </c>
      <c r="I44" s="26" t="str">
        <f t="shared" si="2"/>
        <v>MARTIN Irène (87/23)</v>
      </c>
      <c r="O44" s="26" t="str">
        <f t="shared" si="3"/>
        <v>CBD 87/23</v>
      </c>
      <c r="S44" s="35"/>
      <c r="T44" s="26"/>
      <c r="U44" s="27"/>
      <c r="V44" s="41"/>
      <c r="X44" s="26"/>
      <c r="AC44" s="26"/>
      <c r="AH44" s="35"/>
      <c r="AI44" s="20"/>
      <c r="AJ44" s="20"/>
      <c r="AK44" s="20"/>
      <c r="AL44" s="20"/>
      <c r="AM44" s="20"/>
      <c r="AN44" s="20"/>
    </row>
    <row r="45" ht="27.0" hidden="1" customHeight="1">
      <c r="A45" s="20"/>
      <c r="B45" s="20"/>
      <c r="C45" s="20"/>
      <c r="D45" s="20"/>
      <c r="E45" s="21" t="s">
        <v>49</v>
      </c>
      <c r="F45" s="21">
        <v>38.0</v>
      </c>
      <c r="G45" s="37" t="str">
        <f t="shared" si="1"/>
        <v>10C</v>
      </c>
      <c r="I45" s="38" t="str">
        <f t="shared" si="2"/>
        <v>MERMOZ Elodie (73)</v>
      </c>
      <c r="O45" s="38" t="str">
        <f t="shared" si="3"/>
        <v>CBD 73</v>
      </c>
      <c r="S45" s="39"/>
      <c r="T45" s="26"/>
      <c r="U45" s="27"/>
      <c r="V45" s="42"/>
      <c r="X45" s="38"/>
      <c r="AC45" s="38"/>
      <c r="AH45" s="39"/>
      <c r="AI45" s="20"/>
      <c r="AJ45" s="20"/>
      <c r="AK45" s="20"/>
      <c r="AL45" s="20"/>
      <c r="AM45" s="20"/>
      <c r="AN45" s="20"/>
    </row>
    <row r="46" ht="27.0" hidden="1" customHeight="1">
      <c r="A46" s="20"/>
      <c r="B46" s="20"/>
      <c r="C46" s="20"/>
      <c r="D46" s="20"/>
      <c r="E46" s="21" t="s">
        <v>49</v>
      </c>
      <c r="F46" s="21">
        <v>39.0</v>
      </c>
      <c r="G46" s="34" t="str">
        <f t="shared" si="1"/>
        <v>16C</v>
      </c>
      <c r="I46" s="26" t="str">
        <f t="shared" si="2"/>
        <v>MERY Celine (84)</v>
      </c>
      <c r="O46" s="26" t="str">
        <f t="shared" si="3"/>
        <v>CBD 84</v>
      </c>
      <c r="S46" s="35"/>
      <c r="T46" s="26"/>
      <c r="U46" s="27"/>
      <c r="V46" s="41"/>
      <c r="X46" s="26"/>
      <c r="AC46" s="26"/>
      <c r="AH46" s="35"/>
      <c r="AI46" s="20"/>
      <c r="AJ46" s="20"/>
      <c r="AK46" s="20"/>
      <c r="AL46" s="20"/>
      <c r="AM46" s="20"/>
      <c r="AN46" s="20"/>
    </row>
    <row r="47" ht="27.0" hidden="1" customHeight="1">
      <c r="A47" s="20"/>
      <c r="B47" s="20"/>
      <c r="C47" s="20"/>
      <c r="D47" s="20"/>
      <c r="E47" s="21" t="s">
        <v>49</v>
      </c>
      <c r="F47" s="21">
        <v>40.0</v>
      </c>
      <c r="G47" s="37" t="str">
        <f t="shared" si="1"/>
        <v>8B</v>
      </c>
      <c r="I47" s="38" t="str">
        <f t="shared" si="2"/>
        <v>MOIRAUD Christelle (01)</v>
      </c>
      <c r="O47" s="38" t="str">
        <f t="shared" si="3"/>
        <v>CBD 01</v>
      </c>
      <c r="S47" s="39"/>
      <c r="T47" s="26"/>
      <c r="U47" s="27"/>
      <c r="V47" s="42"/>
      <c r="X47" s="38"/>
      <c r="AC47" s="38"/>
      <c r="AH47" s="39"/>
      <c r="AI47" s="20"/>
      <c r="AJ47" s="20"/>
      <c r="AK47" s="20"/>
      <c r="AL47" s="20"/>
      <c r="AM47" s="20"/>
      <c r="AN47" s="20"/>
    </row>
    <row r="48" ht="27.0" hidden="1" customHeight="1">
      <c r="A48" s="20"/>
      <c r="B48" s="20"/>
      <c r="C48" s="20"/>
      <c r="D48" s="20"/>
      <c r="E48" s="21" t="s">
        <v>49</v>
      </c>
      <c r="F48" s="21">
        <v>41.0</v>
      </c>
      <c r="G48" s="34" t="str">
        <f t="shared" si="1"/>
        <v>13C</v>
      </c>
      <c r="I48" s="26" t="str">
        <f t="shared" si="2"/>
        <v>ODIN Véronique (03)</v>
      </c>
      <c r="O48" s="26" t="str">
        <f t="shared" si="3"/>
        <v>CBD 03</v>
      </c>
      <c r="S48" s="35"/>
      <c r="T48" s="26"/>
      <c r="U48" s="27"/>
      <c r="V48" s="41"/>
      <c r="X48" s="26"/>
      <c r="AC48" s="26"/>
      <c r="AH48" s="35"/>
      <c r="AI48" s="20"/>
      <c r="AJ48" s="20"/>
      <c r="AK48" s="20"/>
      <c r="AL48" s="20"/>
      <c r="AM48" s="20"/>
      <c r="AN48" s="20"/>
    </row>
    <row r="49" ht="27.0" hidden="1" customHeight="1">
      <c r="A49" s="20"/>
      <c r="B49" s="20"/>
      <c r="C49" s="20"/>
      <c r="D49" s="20"/>
      <c r="E49" s="21" t="s">
        <v>49</v>
      </c>
      <c r="F49" s="21">
        <v>42.0</v>
      </c>
      <c r="G49" s="37" t="str">
        <f t="shared" si="1"/>
        <v>14A</v>
      </c>
      <c r="I49" s="38" t="str">
        <f t="shared" si="2"/>
        <v>RAVAGE Anna (26)</v>
      </c>
      <c r="O49" s="38" t="str">
        <f t="shared" si="3"/>
        <v>CBD 26</v>
      </c>
      <c r="S49" s="39"/>
      <c r="T49" s="26"/>
      <c r="U49" s="27"/>
      <c r="V49" s="42"/>
      <c r="X49" s="38"/>
      <c r="AC49" s="38"/>
      <c r="AH49" s="39"/>
      <c r="AI49" s="20"/>
      <c r="AJ49" s="20"/>
      <c r="AK49" s="20"/>
      <c r="AL49" s="20"/>
      <c r="AM49" s="20"/>
      <c r="AN49" s="20"/>
    </row>
    <row r="50" ht="27.0" hidden="1" customHeight="1">
      <c r="A50" s="20"/>
      <c r="B50" s="20"/>
      <c r="C50" s="20"/>
      <c r="D50" s="20"/>
      <c r="E50" s="21" t="s">
        <v>49</v>
      </c>
      <c r="F50" s="21">
        <v>43.0</v>
      </c>
      <c r="G50" s="34" t="str">
        <f t="shared" si="1"/>
        <v>2B</v>
      </c>
      <c r="I50" s="26" t="str">
        <f t="shared" si="2"/>
        <v>RAYNAUD Corinne (73)</v>
      </c>
      <c r="O50" s="26" t="str">
        <f t="shared" si="3"/>
        <v>CBD 73</v>
      </c>
      <c r="S50" s="35"/>
      <c r="T50" s="26"/>
      <c r="U50" s="27"/>
      <c r="V50" s="41"/>
      <c r="X50" s="26"/>
      <c r="AC50" s="26"/>
      <c r="AH50" s="35"/>
      <c r="AI50" s="20"/>
      <c r="AJ50" s="20"/>
      <c r="AK50" s="20"/>
      <c r="AL50" s="20"/>
      <c r="AM50" s="20"/>
      <c r="AN50" s="20"/>
    </row>
    <row r="51" ht="27.0" hidden="1" customHeight="1">
      <c r="A51" s="20"/>
      <c r="B51" s="20"/>
      <c r="C51" s="20"/>
      <c r="D51" s="20"/>
      <c r="E51" s="21" t="s">
        <v>49</v>
      </c>
      <c r="F51" s="21">
        <v>44.0</v>
      </c>
      <c r="G51" s="37" t="str">
        <f t="shared" si="1"/>
        <v>15C</v>
      </c>
      <c r="I51" s="38" t="str">
        <f t="shared" si="2"/>
        <v>ROYER Doriane (07)</v>
      </c>
      <c r="O51" s="38" t="str">
        <f t="shared" si="3"/>
        <v>CBD 07</v>
      </c>
      <c r="S51" s="39"/>
      <c r="T51" s="26"/>
      <c r="U51" s="27"/>
      <c r="V51" s="42"/>
      <c r="X51" s="38"/>
      <c r="AC51" s="38"/>
      <c r="AH51" s="39"/>
      <c r="AI51" s="20"/>
      <c r="AJ51" s="20"/>
      <c r="AK51" s="20"/>
      <c r="AL51" s="20"/>
      <c r="AM51" s="20"/>
      <c r="AN51" s="20"/>
    </row>
    <row r="52" ht="27.0" hidden="1" customHeight="1">
      <c r="A52" s="20"/>
      <c r="B52" s="20"/>
      <c r="C52" s="20"/>
      <c r="D52" s="20"/>
      <c r="E52" s="21" t="s">
        <v>49</v>
      </c>
      <c r="F52" s="21">
        <v>45.0</v>
      </c>
      <c r="G52" s="34" t="str">
        <f t="shared" si="1"/>
        <v>13A</v>
      </c>
      <c r="I52" s="26" t="str">
        <f t="shared" si="2"/>
        <v>SAPET Alicia (07)</v>
      </c>
      <c r="O52" s="26" t="str">
        <f t="shared" si="3"/>
        <v>CBD 07</v>
      </c>
      <c r="S52" s="35"/>
      <c r="T52" s="26"/>
      <c r="U52" s="27"/>
      <c r="V52" s="41"/>
      <c r="X52" s="26"/>
      <c r="AC52" s="26"/>
      <c r="AH52" s="35"/>
      <c r="AI52" s="20"/>
      <c r="AJ52" s="20"/>
      <c r="AK52" s="20"/>
      <c r="AL52" s="20"/>
      <c r="AM52" s="20"/>
      <c r="AN52" s="20"/>
    </row>
    <row r="53" ht="27.0" hidden="1" customHeight="1">
      <c r="A53" s="20"/>
      <c r="B53" s="20"/>
      <c r="C53" s="20"/>
      <c r="D53" s="20"/>
      <c r="E53" s="21" t="s">
        <v>49</v>
      </c>
      <c r="F53" s="21">
        <v>46.0</v>
      </c>
      <c r="G53" s="37" t="str">
        <f t="shared" si="1"/>
        <v>11B</v>
      </c>
      <c r="I53" s="38" t="str">
        <f t="shared" si="2"/>
        <v>SCACCIALUPI Jennifer (38)</v>
      </c>
      <c r="O53" s="38" t="str">
        <f t="shared" si="3"/>
        <v>CBD 38</v>
      </c>
      <c r="S53" s="39"/>
      <c r="T53" s="26"/>
      <c r="U53" s="27"/>
      <c r="V53" s="42"/>
      <c r="X53" s="38"/>
      <c r="AC53" s="38"/>
      <c r="AH53" s="39"/>
      <c r="AI53" s="20"/>
      <c r="AJ53" s="20"/>
      <c r="AK53" s="20"/>
      <c r="AL53" s="20"/>
      <c r="AM53" s="20"/>
      <c r="AN53" s="20"/>
    </row>
    <row r="54" ht="27.0" hidden="1" customHeight="1">
      <c r="A54" s="20"/>
      <c r="B54" s="20"/>
      <c r="C54" s="20"/>
      <c r="D54" s="20"/>
      <c r="E54" s="21" t="s">
        <v>49</v>
      </c>
      <c r="F54" s="21">
        <v>47.0</v>
      </c>
      <c r="G54" s="34" t="str">
        <f t="shared" si="1"/>
        <v>6A</v>
      </c>
      <c r="I54" s="26" t="str">
        <f t="shared" si="2"/>
        <v>SCHELLAERT Jocelyne (26)</v>
      </c>
      <c r="O54" s="26" t="str">
        <f t="shared" si="3"/>
        <v>CBD 26</v>
      </c>
      <c r="S54" s="35"/>
      <c r="T54" s="26"/>
      <c r="U54" s="27"/>
      <c r="V54" s="41"/>
      <c r="X54" s="26"/>
      <c r="AC54" s="26"/>
      <c r="AH54" s="35"/>
      <c r="AI54" s="20"/>
      <c r="AJ54" s="20"/>
      <c r="AK54" s="20"/>
      <c r="AL54" s="20"/>
      <c r="AM54" s="20"/>
      <c r="AN54" s="20"/>
    </row>
    <row r="55" ht="27.0" hidden="1" customHeight="1">
      <c r="A55" s="20"/>
      <c r="B55" s="20"/>
      <c r="C55" s="20"/>
      <c r="D55" s="20"/>
      <c r="E55" s="21" t="s">
        <v>49</v>
      </c>
      <c r="F55" s="21">
        <v>48.0</v>
      </c>
      <c r="G55" s="37" t="str">
        <f t="shared" si="1"/>
        <v>11A</v>
      </c>
      <c r="I55" s="38" t="str">
        <f t="shared" si="2"/>
        <v>SCHWEIG Marion (69)</v>
      </c>
      <c r="O55" s="38" t="str">
        <f t="shared" si="3"/>
        <v>CBD 69</v>
      </c>
      <c r="S55" s="39"/>
      <c r="T55" s="26"/>
      <c r="U55" s="27"/>
      <c r="V55" s="42"/>
      <c r="X55" s="38"/>
      <c r="AC55" s="38"/>
      <c r="AH55" s="39"/>
      <c r="AI55" s="20"/>
      <c r="AJ55" s="20"/>
      <c r="AK55" s="20"/>
      <c r="AL55" s="20"/>
      <c r="AM55" s="20"/>
      <c r="AN55" s="20"/>
    </row>
    <row r="56" ht="27.0" hidden="1" customHeight="1">
      <c r="A56" s="20"/>
      <c r="B56" s="20"/>
      <c r="C56" s="20"/>
      <c r="D56" s="20"/>
      <c r="E56" s="21" t="s">
        <v>49</v>
      </c>
      <c r="F56" s="21">
        <v>49.0</v>
      </c>
      <c r="G56" s="34" t="str">
        <f t="shared" si="1"/>
        <v>2A</v>
      </c>
      <c r="I56" s="26" t="str">
        <f t="shared" si="2"/>
        <v>SINARDET Huguette (01)</v>
      </c>
      <c r="O56" s="26" t="str">
        <f t="shared" si="3"/>
        <v>CBD 01</v>
      </c>
      <c r="S56" s="35"/>
      <c r="T56" s="26"/>
      <c r="U56" s="27"/>
      <c r="V56" s="41"/>
      <c r="X56" s="26"/>
      <c r="AC56" s="26"/>
      <c r="AH56" s="35"/>
      <c r="AI56" s="20"/>
      <c r="AJ56" s="20"/>
      <c r="AK56" s="20"/>
      <c r="AL56" s="20"/>
      <c r="AM56" s="20"/>
      <c r="AN56" s="20"/>
    </row>
    <row r="57" ht="27.0" hidden="1" customHeight="1">
      <c r="A57" s="20"/>
      <c r="B57" s="20"/>
      <c r="C57" s="20"/>
      <c r="D57" s="20"/>
      <c r="E57" s="21" t="s">
        <v>49</v>
      </c>
      <c r="F57" s="21">
        <v>50.0</v>
      </c>
      <c r="G57" s="37" t="str">
        <f t="shared" si="1"/>
        <v>5B</v>
      </c>
      <c r="I57" s="38" t="str">
        <f t="shared" si="2"/>
        <v>THERMOZ Delphine (73)</v>
      </c>
      <c r="O57" s="38" t="str">
        <f t="shared" si="3"/>
        <v>CBD 73</v>
      </c>
      <c r="S57" s="39"/>
      <c r="T57" s="26"/>
      <c r="U57" s="27"/>
      <c r="V57" s="42"/>
      <c r="X57" s="38"/>
      <c r="AC57" s="38"/>
      <c r="AH57" s="39"/>
      <c r="AI57" s="20"/>
      <c r="AJ57" s="20"/>
      <c r="AK57" s="20"/>
      <c r="AL57" s="20"/>
      <c r="AM57" s="20"/>
      <c r="AN57" s="20"/>
    </row>
    <row r="58" ht="27.0" hidden="1" customHeight="1">
      <c r="A58" s="20"/>
      <c r="B58" s="20"/>
      <c r="C58" s="20"/>
      <c r="D58" s="20"/>
      <c r="E58" s="21" t="s">
        <v>49</v>
      </c>
      <c r="F58" s="21">
        <v>51.0</v>
      </c>
      <c r="G58" s="34" t="str">
        <f t="shared" si="1"/>
        <v>5C</v>
      </c>
      <c r="I58" s="26" t="str">
        <f t="shared" si="2"/>
        <v>THEVENET Marie-Christine (01)</v>
      </c>
      <c r="O58" s="26" t="str">
        <f t="shared" si="3"/>
        <v>CBD 01</v>
      </c>
      <c r="S58" s="35"/>
      <c r="T58" s="26"/>
      <c r="U58" s="27"/>
      <c r="V58" s="41"/>
      <c r="X58" s="26"/>
      <c r="AC58" s="26"/>
      <c r="AH58" s="35"/>
      <c r="AI58" s="20"/>
      <c r="AJ58" s="20"/>
      <c r="AK58" s="20"/>
      <c r="AL58" s="20"/>
      <c r="AM58" s="20"/>
      <c r="AN58" s="20"/>
    </row>
    <row r="59" ht="27.0" hidden="1" customHeight="1">
      <c r="A59" s="20"/>
      <c r="B59" s="20"/>
      <c r="C59" s="20"/>
      <c r="D59" s="20"/>
      <c r="E59" s="21" t="s">
        <v>49</v>
      </c>
      <c r="F59" s="21">
        <v>52.0</v>
      </c>
      <c r="G59" s="37" t="str">
        <f t="shared" si="1"/>
        <v>11C</v>
      </c>
      <c r="I59" s="38" t="str">
        <f t="shared" si="2"/>
        <v>THEVENET Marine (71)</v>
      </c>
      <c r="O59" s="38" t="str">
        <f t="shared" si="3"/>
        <v>CBD 71</v>
      </c>
      <c r="S59" s="39"/>
      <c r="T59" s="26"/>
      <c r="U59" s="27"/>
      <c r="V59" s="42"/>
      <c r="X59" s="38"/>
      <c r="AC59" s="38"/>
      <c r="AH59" s="39"/>
      <c r="AI59" s="20"/>
      <c r="AJ59" s="20"/>
      <c r="AK59" s="20"/>
      <c r="AL59" s="20"/>
      <c r="AM59" s="20"/>
      <c r="AN59" s="20"/>
    </row>
    <row r="60" ht="27.0" hidden="1" customHeight="1">
      <c r="A60" s="20"/>
      <c r="B60" s="20"/>
      <c r="C60" s="20"/>
      <c r="D60" s="20"/>
      <c r="E60" s="21" t="s">
        <v>49</v>
      </c>
      <c r="F60" s="21">
        <v>53.0</v>
      </c>
      <c r="G60" s="34" t="str">
        <f t="shared" si="1"/>
        <v>16A</v>
      </c>
      <c r="I60" s="26" t="str">
        <f t="shared" si="2"/>
        <v>THOMAS Muriel (38)</v>
      </c>
      <c r="O60" s="26" t="str">
        <f t="shared" si="3"/>
        <v>CBD 38</v>
      </c>
      <c r="S60" s="35"/>
      <c r="T60" s="26"/>
      <c r="U60" s="27"/>
      <c r="V60" s="41"/>
      <c r="X60" s="26"/>
      <c r="AC60" s="26"/>
      <c r="AH60" s="35"/>
      <c r="AI60" s="20"/>
      <c r="AJ60" s="20"/>
      <c r="AK60" s="20"/>
      <c r="AL60" s="20"/>
      <c r="AM60" s="20"/>
      <c r="AN60" s="20"/>
    </row>
    <row r="61" ht="27.0" hidden="1" customHeight="1">
      <c r="A61" s="20"/>
      <c r="B61" s="20"/>
      <c r="C61" s="20"/>
      <c r="D61" s="20"/>
      <c r="E61" s="21" t="s">
        <v>49</v>
      </c>
      <c r="F61" s="21">
        <v>54.0</v>
      </c>
      <c r="G61" s="37" t="str">
        <f t="shared" si="1"/>
        <v>13B</v>
      </c>
      <c r="I61" s="38" t="str">
        <f t="shared" si="2"/>
        <v>VALTON Priscilla (44)</v>
      </c>
      <c r="O61" s="38" t="str">
        <f t="shared" si="3"/>
        <v>CBD 44</v>
      </c>
      <c r="S61" s="39"/>
      <c r="T61" s="26"/>
      <c r="U61" s="27"/>
      <c r="V61" s="42"/>
      <c r="X61" s="38"/>
      <c r="AC61" s="38"/>
      <c r="AH61" s="39"/>
      <c r="AI61" s="20"/>
      <c r="AJ61" s="20"/>
      <c r="AK61" s="20"/>
      <c r="AL61" s="20"/>
      <c r="AM61" s="20"/>
      <c r="AN61" s="20"/>
    </row>
    <row r="62" ht="27.0" hidden="1" customHeight="1">
      <c r="A62" s="20"/>
      <c r="B62" s="20"/>
      <c r="C62" s="20"/>
      <c r="D62" s="20"/>
      <c r="E62" s="21" t="s">
        <v>49</v>
      </c>
      <c r="F62" s="21">
        <v>55.0</v>
      </c>
      <c r="G62" s="34" t="str">
        <f t="shared" si="1"/>
        <v>8A</v>
      </c>
      <c r="I62" s="26" t="str">
        <f t="shared" si="2"/>
        <v>VERCHERAND Maryline (42)</v>
      </c>
      <c r="O62" s="26" t="str">
        <f t="shared" si="3"/>
        <v>CBD 42</v>
      </c>
      <c r="S62" s="35"/>
      <c r="T62" s="26"/>
      <c r="U62" s="27"/>
      <c r="V62" s="41"/>
      <c r="X62" s="26"/>
      <c r="AC62" s="26"/>
      <c r="AH62" s="35"/>
      <c r="AI62" s="20"/>
      <c r="AJ62" s="20"/>
      <c r="AK62" s="20"/>
      <c r="AL62" s="20"/>
      <c r="AM62" s="20"/>
      <c r="AN62" s="20"/>
    </row>
    <row r="63" ht="27.0" hidden="1" customHeight="1">
      <c r="A63" s="20"/>
      <c r="B63" s="20"/>
      <c r="C63" s="20"/>
      <c r="D63" s="20"/>
      <c r="E63" s="21" t="s">
        <v>49</v>
      </c>
      <c r="F63" s="21">
        <v>56.0</v>
      </c>
      <c r="G63" s="37" t="str">
        <f t="shared" si="1"/>
        <v>12A</v>
      </c>
      <c r="I63" s="38" t="str">
        <f t="shared" si="2"/>
        <v>VINCENT Sylvie (01)</v>
      </c>
      <c r="O63" s="38" t="str">
        <f t="shared" si="3"/>
        <v>CBD 01</v>
      </c>
      <c r="S63" s="39"/>
      <c r="T63" s="26"/>
      <c r="U63" s="27"/>
      <c r="V63" s="42"/>
      <c r="X63" s="38"/>
      <c r="AC63" s="38"/>
      <c r="AH63" s="39"/>
      <c r="AI63" s="20"/>
      <c r="AJ63" s="20"/>
      <c r="AK63" s="20"/>
      <c r="AL63" s="20"/>
      <c r="AM63" s="20"/>
      <c r="AN63" s="20"/>
    </row>
    <row r="64" ht="27.0" hidden="1" customHeight="1">
      <c r="A64" s="20"/>
      <c r="B64" s="20"/>
      <c r="C64" s="20"/>
      <c r="D64" s="20"/>
      <c r="E64" s="21" t="s">
        <v>49</v>
      </c>
      <c r="F64" s="21">
        <v>57.0</v>
      </c>
      <c r="G64" s="34" t="str">
        <f t="shared" si="1"/>
        <v>9D</v>
      </c>
      <c r="I64" s="26" t="str">
        <f t="shared" si="2"/>
        <v>Office</v>
      </c>
      <c r="O64" s="26" t="str">
        <f t="shared" si="3"/>
        <v/>
      </c>
      <c r="S64" s="35"/>
      <c r="T64" s="26"/>
      <c r="U64" s="27"/>
      <c r="V64" s="41"/>
      <c r="X64" s="26"/>
      <c r="AC64" s="26"/>
      <c r="AH64" s="35"/>
      <c r="AI64" s="20"/>
      <c r="AJ64" s="20"/>
      <c r="AK64" s="20"/>
      <c r="AL64" s="20"/>
      <c r="AM64" s="20"/>
      <c r="AN64" s="20"/>
    </row>
    <row r="65" ht="27.0" hidden="1" customHeight="1">
      <c r="A65" s="20"/>
      <c r="B65" s="20"/>
      <c r="C65" s="20"/>
      <c r="D65" s="20"/>
      <c r="E65" s="21" t="s">
        <v>49</v>
      </c>
      <c r="F65" s="21">
        <v>58.0</v>
      </c>
      <c r="G65" s="37" t="str">
        <f t="shared" si="1"/>
        <v>10D</v>
      </c>
      <c r="I65" s="38" t="str">
        <f t="shared" si="2"/>
        <v>Office</v>
      </c>
      <c r="O65" s="38" t="str">
        <f t="shared" si="3"/>
        <v/>
      </c>
      <c r="S65" s="39"/>
      <c r="T65" s="26"/>
      <c r="U65" s="27"/>
      <c r="V65" s="42"/>
      <c r="X65" s="38"/>
      <c r="AC65" s="38"/>
      <c r="AH65" s="39"/>
      <c r="AI65" s="20"/>
      <c r="AJ65" s="20"/>
      <c r="AK65" s="20"/>
      <c r="AL65" s="20"/>
      <c r="AM65" s="20"/>
      <c r="AN65" s="20"/>
    </row>
    <row r="66" ht="27.0" hidden="1" customHeight="1">
      <c r="A66" s="20"/>
      <c r="B66" s="20"/>
      <c r="C66" s="20"/>
      <c r="D66" s="20"/>
      <c r="E66" s="21" t="s">
        <v>49</v>
      </c>
      <c r="F66" s="21">
        <v>59.0</v>
      </c>
      <c r="G66" s="34" t="str">
        <f t="shared" si="1"/>
        <v>11D</v>
      </c>
      <c r="I66" s="26" t="str">
        <f t="shared" si="2"/>
        <v>Office</v>
      </c>
      <c r="O66" s="26" t="str">
        <f t="shared" si="3"/>
        <v/>
      </c>
      <c r="S66" s="35"/>
      <c r="T66" s="26"/>
      <c r="U66" s="27"/>
      <c r="V66" s="41"/>
      <c r="X66" s="26"/>
      <c r="AC66" s="26"/>
      <c r="AH66" s="35"/>
      <c r="AI66" s="20"/>
      <c r="AJ66" s="20"/>
      <c r="AK66" s="20"/>
      <c r="AL66" s="20"/>
      <c r="AM66" s="20"/>
      <c r="AN66" s="20"/>
    </row>
    <row r="67" ht="27.0" hidden="1" customHeight="1">
      <c r="A67" s="20"/>
      <c r="B67" s="20"/>
      <c r="C67" s="20"/>
      <c r="D67" s="20"/>
      <c r="E67" s="21" t="s">
        <v>49</v>
      </c>
      <c r="F67" s="21">
        <v>60.0</v>
      </c>
      <c r="G67" s="37" t="str">
        <f t="shared" si="1"/>
        <v>12D</v>
      </c>
      <c r="I67" s="38" t="str">
        <f t="shared" si="2"/>
        <v>Office</v>
      </c>
      <c r="O67" s="38" t="str">
        <f t="shared" si="3"/>
        <v/>
      </c>
      <c r="S67" s="39"/>
      <c r="T67" s="26"/>
      <c r="U67" s="27"/>
      <c r="V67" s="42"/>
      <c r="X67" s="38"/>
      <c r="AC67" s="38"/>
      <c r="AH67" s="39"/>
      <c r="AI67" s="20"/>
      <c r="AJ67" s="20"/>
      <c r="AK67" s="20"/>
      <c r="AL67" s="20"/>
      <c r="AM67" s="20"/>
      <c r="AN67" s="20"/>
    </row>
    <row r="68" ht="27.0" hidden="1" customHeight="1">
      <c r="A68" s="20"/>
      <c r="B68" s="20"/>
      <c r="C68" s="20"/>
      <c r="D68" s="20"/>
      <c r="E68" s="21" t="s">
        <v>49</v>
      </c>
      <c r="F68" s="21">
        <v>61.0</v>
      </c>
      <c r="G68" s="34" t="str">
        <f t="shared" si="1"/>
        <v>13D</v>
      </c>
      <c r="I68" s="26" t="str">
        <f t="shared" si="2"/>
        <v>Office</v>
      </c>
      <c r="O68" s="26" t="str">
        <f t="shared" si="3"/>
        <v/>
      </c>
      <c r="S68" s="35"/>
      <c r="T68" s="26"/>
      <c r="U68" s="27"/>
      <c r="V68" s="41"/>
      <c r="X68" s="26"/>
      <c r="AC68" s="26"/>
      <c r="AH68" s="35"/>
      <c r="AI68" s="20"/>
      <c r="AJ68" s="20"/>
      <c r="AK68" s="20"/>
      <c r="AL68" s="20"/>
      <c r="AM68" s="20"/>
      <c r="AN68" s="20"/>
    </row>
    <row r="69" ht="27.0" hidden="1" customHeight="1">
      <c r="A69" s="20"/>
      <c r="B69" s="20"/>
      <c r="C69" s="20"/>
      <c r="D69" s="20"/>
      <c r="E69" s="21" t="s">
        <v>49</v>
      </c>
      <c r="F69" s="21">
        <v>62.0</v>
      </c>
      <c r="G69" s="37" t="str">
        <f t="shared" si="1"/>
        <v>14D</v>
      </c>
      <c r="I69" s="38" t="str">
        <f t="shared" si="2"/>
        <v>Office</v>
      </c>
      <c r="O69" s="38" t="str">
        <f t="shared" si="3"/>
        <v/>
      </c>
      <c r="S69" s="39"/>
      <c r="T69" s="26"/>
      <c r="U69" s="27"/>
      <c r="V69" s="42"/>
      <c r="X69" s="38"/>
      <c r="AC69" s="38"/>
      <c r="AH69" s="39"/>
      <c r="AI69" s="20"/>
      <c r="AJ69" s="20"/>
      <c r="AK69" s="20"/>
      <c r="AL69" s="20"/>
      <c r="AM69" s="20"/>
      <c r="AN69" s="20"/>
    </row>
    <row r="70" ht="27.0" hidden="1" customHeight="1">
      <c r="A70" s="20"/>
      <c r="B70" s="20"/>
      <c r="C70" s="20"/>
      <c r="D70" s="20"/>
      <c r="E70" s="21" t="s">
        <v>49</v>
      </c>
      <c r="F70" s="21">
        <v>63.0</v>
      </c>
      <c r="G70" s="34" t="str">
        <f t="shared" si="1"/>
        <v>15D</v>
      </c>
      <c r="I70" s="26" t="str">
        <f t="shared" si="2"/>
        <v>Office</v>
      </c>
      <c r="O70" s="26" t="str">
        <f t="shared" si="3"/>
        <v/>
      </c>
      <c r="S70" s="35"/>
      <c r="T70" s="26"/>
      <c r="U70" s="27"/>
      <c r="V70" s="41"/>
      <c r="X70" s="26"/>
      <c r="AC70" s="26"/>
      <c r="AH70" s="35"/>
      <c r="AI70" s="20"/>
      <c r="AJ70" s="20"/>
      <c r="AK70" s="20"/>
      <c r="AL70" s="20"/>
      <c r="AM70" s="20"/>
      <c r="AN70" s="20"/>
    </row>
    <row r="71" ht="27.0" hidden="1" customHeight="1">
      <c r="A71" s="20"/>
      <c r="B71" s="20"/>
      <c r="C71" s="20"/>
      <c r="D71" s="20"/>
      <c r="E71" s="21" t="s">
        <v>49</v>
      </c>
      <c r="F71" s="21">
        <v>64.0</v>
      </c>
      <c r="G71" s="37" t="str">
        <f t="shared" si="1"/>
        <v>16D</v>
      </c>
      <c r="I71" s="38" t="str">
        <f t="shared" si="2"/>
        <v>Office</v>
      </c>
      <c r="O71" s="38" t="str">
        <f t="shared" si="3"/>
        <v/>
      </c>
      <c r="S71" s="39"/>
      <c r="T71" s="26"/>
      <c r="U71" s="27"/>
      <c r="V71" s="42"/>
      <c r="X71" s="38"/>
      <c r="AC71" s="38"/>
      <c r="AH71" s="39"/>
      <c r="AI71" s="20"/>
      <c r="AJ71" s="20"/>
      <c r="AK71" s="20"/>
      <c r="AL71" s="20"/>
      <c r="AM71" s="20"/>
      <c r="AN71" s="20"/>
    </row>
    <row r="72" ht="27.0" customHeight="1">
      <c r="A72" s="20"/>
      <c r="B72" s="20"/>
      <c r="C72" s="20"/>
      <c r="D72" s="20"/>
      <c r="E72" s="20"/>
      <c r="F72" s="20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20"/>
      <c r="U72" s="20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20"/>
      <c r="AJ72" s="20"/>
      <c r="AK72" s="20"/>
      <c r="AL72" s="20"/>
      <c r="AM72" s="20"/>
      <c r="AN72" s="20"/>
    </row>
    <row r="73" ht="27.0" customHeight="1">
      <c r="A73" s="44" t="s">
        <v>218</v>
      </c>
    </row>
    <row r="74" ht="27.0" customHeight="1">
      <c r="A74" s="45"/>
      <c r="B74" s="46" t="s">
        <v>51</v>
      </c>
      <c r="C74" s="47"/>
      <c r="D74" s="47"/>
      <c r="E74" s="47"/>
      <c r="F74" s="47"/>
      <c r="G74" s="47"/>
      <c r="H74" s="47"/>
      <c r="I74" s="47"/>
      <c r="J74" s="45"/>
      <c r="K74" s="45"/>
      <c r="L74" s="48" t="s">
        <v>52</v>
      </c>
      <c r="M74" s="49"/>
      <c r="N74" s="49"/>
      <c r="O74" s="49"/>
      <c r="P74" s="49"/>
      <c r="Q74" s="49"/>
      <c r="R74" s="49"/>
      <c r="S74" s="49"/>
      <c r="T74" s="45"/>
      <c r="U74" s="45"/>
      <c r="V74" s="50" t="s">
        <v>53</v>
      </c>
      <c r="W74" s="51"/>
      <c r="X74" s="51"/>
      <c r="Y74" s="51"/>
      <c r="Z74" s="51"/>
      <c r="AA74" s="51"/>
      <c r="AB74" s="51"/>
      <c r="AC74" s="51"/>
      <c r="AD74" s="45"/>
      <c r="AE74" s="45"/>
      <c r="AF74" s="52" t="s">
        <v>54</v>
      </c>
      <c r="AG74" s="53"/>
      <c r="AH74" s="53"/>
      <c r="AI74" s="53"/>
      <c r="AJ74" s="53"/>
      <c r="AK74" s="53"/>
      <c r="AL74" s="53"/>
      <c r="AM74" s="53"/>
      <c r="AN74" s="45"/>
    </row>
    <row r="75" ht="27.0" customHeight="1">
      <c r="A75" s="54"/>
      <c r="B75" s="55" t="s">
        <v>219</v>
      </c>
      <c r="C75" s="54"/>
      <c r="D75" s="54"/>
      <c r="E75" s="54"/>
      <c r="F75" s="54"/>
      <c r="G75" s="54"/>
      <c r="H75" s="56" t="s">
        <v>56</v>
      </c>
      <c r="I75" s="57" t="s">
        <v>57</v>
      </c>
      <c r="J75" s="54"/>
      <c r="K75" s="54"/>
      <c r="L75" s="58" t="str">
        <f>B75</f>
        <v>PARTIE 1 : 13H30 - 15h00 (VEN)</v>
      </c>
      <c r="M75" s="54"/>
      <c r="N75" s="54"/>
      <c r="O75" s="54"/>
      <c r="P75" s="54"/>
      <c r="Q75" s="54"/>
      <c r="R75" s="56" t="s">
        <v>56</v>
      </c>
      <c r="S75" s="57" t="s">
        <v>57</v>
      </c>
      <c r="T75" s="54"/>
      <c r="U75" s="54"/>
      <c r="V75" s="59" t="str">
        <f>B75</f>
        <v>PARTIE 1 : 13H30 - 15h00 (VEN)</v>
      </c>
      <c r="W75" s="54"/>
      <c r="X75" s="54"/>
      <c r="Y75" s="54"/>
      <c r="Z75" s="54"/>
      <c r="AA75" s="54"/>
      <c r="AB75" s="56" t="s">
        <v>56</v>
      </c>
      <c r="AC75" s="57" t="s">
        <v>57</v>
      </c>
      <c r="AD75" s="54"/>
      <c r="AE75" s="54"/>
      <c r="AF75" s="60" t="str">
        <f>B75</f>
        <v>PARTIE 1 : 13H30 - 15h00 (VEN)</v>
      </c>
      <c r="AG75" s="54"/>
      <c r="AH75" s="54"/>
      <c r="AI75" s="54"/>
      <c r="AJ75" s="54"/>
      <c r="AK75" s="54"/>
      <c r="AL75" s="56" t="s">
        <v>56</v>
      </c>
      <c r="AM75" s="57" t="s">
        <v>57</v>
      </c>
      <c r="AN75" s="54"/>
    </row>
    <row r="76" ht="27.0" customHeight="1">
      <c r="A76" s="61" t="s">
        <v>58</v>
      </c>
      <c r="B76" s="62">
        <v>49.0</v>
      </c>
      <c r="C76" s="63" t="str">
        <f>IFERROR(VLOOKUP("1A",$G$8:$N$71,3,FALSE),"")</f>
        <v>BRIVET Catherine (69)</v>
      </c>
      <c r="D76" s="64"/>
      <c r="E76" s="64"/>
      <c r="F76" s="64"/>
      <c r="G76" s="65"/>
      <c r="H76" s="66"/>
      <c r="I76" s="67"/>
      <c r="J76" s="68" t="str">
        <f>C77</f>
        <v>DEBIE Sophie (38)</v>
      </c>
      <c r="K76" s="61" t="s">
        <v>58</v>
      </c>
      <c r="L76" s="69">
        <v>50.0</v>
      </c>
      <c r="M76" s="70" t="str">
        <f>IFERROR(VLOOKUP("2A",$G$8:$N$71,3,FALSE),"")</f>
        <v>SINARDET Huguette (01)</v>
      </c>
      <c r="N76" s="71"/>
      <c r="O76" s="71"/>
      <c r="P76" s="71"/>
      <c r="Q76" s="72"/>
      <c r="R76" s="73"/>
      <c r="S76" s="74"/>
      <c r="T76" s="68" t="str">
        <f>M77</f>
        <v>RAYNAUD Corinne (73)</v>
      </c>
      <c r="U76" s="61" t="s">
        <v>58</v>
      </c>
      <c r="V76" s="75">
        <v>51.0</v>
      </c>
      <c r="W76" s="76" t="str">
        <f>IFERROR(VLOOKUP("3A",$G$8:$N$71,3,FALSE),"")</f>
        <v>BERANGER Isabelle (69)</v>
      </c>
      <c r="X76" s="77"/>
      <c r="Y76" s="77"/>
      <c r="Z76" s="77"/>
      <c r="AA76" s="78"/>
      <c r="AB76" s="79"/>
      <c r="AC76" s="80"/>
      <c r="AD76" s="68" t="str">
        <f>W77</f>
        <v>GAUDIN Sandra (17)</v>
      </c>
      <c r="AE76" s="61"/>
      <c r="AF76" s="81">
        <v>52.0</v>
      </c>
      <c r="AG76" s="82" t="str">
        <f>IFERROR(VLOOKUP("4A",$G$8:$N$71,3,FALSE),"")</f>
        <v>COULLET Marie-Noelle (26)</v>
      </c>
      <c r="AH76" s="83"/>
      <c r="AI76" s="83"/>
      <c r="AJ76" s="83"/>
      <c r="AK76" s="84"/>
      <c r="AL76" s="85"/>
      <c r="AM76" s="86"/>
      <c r="AN76" s="68" t="str">
        <f>AG77</f>
        <v>GRATIAS Lise (34)</v>
      </c>
    </row>
    <row r="77" ht="27.0" customHeight="1">
      <c r="A77" s="61" t="s">
        <v>58</v>
      </c>
      <c r="B77" s="87"/>
      <c r="C77" s="88" t="str">
        <f>IFERROR(VLOOKUP("1B",$G$8:$N$71,3,FALSE),"")</f>
        <v>DEBIE Sophie (38)</v>
      </c>
      <c r="D77" s="89"/>
      <c r="E77" s="89"/>
      <c r="F77" s="89"/>
      <c r="G77" s="90"/>
      <c r="H77" s="91"/>
      <c r="I77" s="92"/>
      <c r="J77" s="68" t="str">
        <f>C76</f>
        <v>BRIVET Catherine (69)</v>
      </c>
      <c r="K77" s="61" t="s">
        <v>58</v>
      </c>
      <c r="L77" s="93"/>
      <c r="M77" s="94" t="str">
        <f>IFERROR(VLOOKUP("2B",$G$8:$N$71,3,FALSE),"")</f>
        <v>RAYNAUD Corinne (73)</v>
      </c>
      <c r="N77" s="95"/>
      <c r="O77" s="95"/>
      <c r="P77" s="95"/>
      <c r="Q77" s="96"/>
      <c r="R77" s="97"/>
      <c r="S77" s="98"/>
      <c r="T77" s="68" t="str">
        <f>M76</f>
        <v>SINARDET Huguette (01)</v>
      </c>
      <c r="U77" s="61" t="s">
        <v>58</v>
      </c>
      <c r="V77" s="99"/>
      <c r="W77" s="100" t="str">
        <f>IFERROR(VLOOKUP("3B",$G$8:$N$71,3,FALSE),"")</f>
        <v>GAUDIN Sandra (17)</v>
      </c>
      <c r="X77" s="101"/>
      <c r="Y77" s="101"/>
      <c r="Z77" s="101"/>
      <c r="AA77" s="102"/>
      <c r="AB77" s="103"/>
      <c r="AC77" s="104"/>
      <c r="AD77" s="68" t="str">
        <f>W76</f>
        <v>BERANGER Isabelle (69)</v>
      </c>
      <c r="AE77" s="61"/>
      <c r="AF77" s="105"/>
      <c r="AG77" s="106" t="str">
        <f>IFERROR(VLOOKUP("4B",$G$8:$N$71,3,FALSE),"")</f>
        <v>GRATIAS Lise (34)</v>
      </c>
      <c r="AH77" s="107"/>
      <c r="AI77" s="107"/>
      <c r="AJ77" s="107"/>
      <c r="AK77" s="108"/>
      <c r="AL77" s="109"/>
      <c r="AM77" s="110"/>
      <c r="AN77" s="68" t="str">
        <f>AG76</f>
        <v>COULLET Marie-Noelle (26)</v>
      </c>
    </row>
    <row r="78" ht="27.0" customHeight="1">
      <c r="A78" s="61" t="s">
        <v>59</v>
      </c>
      <c r="B78" s="111"/>
      <c r="C78" s="112" t="str">
        <f>IFERROR(VLOOKUP("1C",$G$8:$N$71,3,FALSE),"")</f>
        <v>DAUVIN Jeannine (77)</v>
      </c>
      <c r="G78" s="113"/>
      <c r="H78" s="114"/>
      <c r="I78" s="115">
        <v>13.0</v>
      </c>
      <c r="J78" s="68" t="str">
        <f>C79</f>
        <v>Office</v>
      </c>
      <c r="K78" s="61" t="s">
        <v>59</v>
      </c>
      <c r="L78" s="116"/>
      <c r="M78" s="112" t="str">
        <f>IFERROR(VLOOKUP("2C",$G$8:$N$71,3,FALSE),"")</f>
        <v>LEBEURRE Annick (70)</v>
      </c>
      <c r="Q78" s="113"/>
      <c r="R78" s="114"/>
      <c r="S78" s="117">
        <v>13.0</v>
      </c>
      <c r="T78" s="68" t="str">
        <f>M79</f>
        <v>Office</v>
      </c>
      <c r="U78" s="61" t="s">
        <v>59</v>
      </c>
      <c r="V78" s="118"/>
      <c r="W78" s="112" t="str">
        <f>IFERROR(VLOOKUP("3C",$G$8:$N$71,3,FALSE),"")</f>
        <v>BLANC Laurence (07)</v>
      </c>
      <c r="AA78" s="113"/>
      <c r="AB78" s="114"/>
      <c r="AC78" s="119">
        <v>13.0</v>
      </c>
      <c r="AD78" s="68" t="str">
        <f>W79</f>
        <v>Office</v>
      </c>
      <c r="AE78" s="61"/>
      <c r="AF78" s="120"/>
      <c r="AG78" s="112" t="str">
        <f>IFERROR(VLOOKUP("4C",$G$8:$N$71,3,FALSE),"")</f>
        <v>GRUET Julie (63)</v>
      </c>
      <c r="AK78" s="113"/>
      <c r="AL78" s="114"/>
      <c r="AM78" s="121">
        <v>13.0</v>
      </c>
      <c r="AN78" s="68" t="str">
        <f>AG79</f>
        <v>Office</v>
      </c>
    </row>
    <row r="79" ht="27.0" customHeight="1">
      <c r="A79" s="61" t="s">
        <v>59</v>
      </c>
      <c r="B79" s="122"/>
      <c r="C79" s="123" t="str">
        <f>IFERROR(VLOOKUP("1D",$G$8:$N$71,3,FALSE),"")</f>
        <v>Office</v>
      </c>
      <c r="G79" s="124"/>
      <c r="H79" s="125"/>
      <c r="I79" s="126">
        <v>7.0</v>
      </c>
      <c r="J79" s="68" t="str">
        <f>C78</f>
        <v>DAUVIN Jeannine (77)</v>
      </c>
      <c r="K79" s="61" t="s">
        <v>59</v>
      </c>
      <c r="L79" s="127"/>
      <c r="M79" s="128" t="str">
        <f>IFERROR(VLOOKUP("2D",$G$8:$N$71,3,FALSE),"")</f>
        <v>Office</v>
      </c>
      <c r="N79" s="129"/>
      <c r="O79" s="129"/>
      <c r="P79" s="129"/>
      <c r="Q79" s="130"/>
      <c r="R79" s="131"/>
      <c r="S79" s="132">
        <v>7.0</v>
      </c>
      <c r="T79" s="68" t="str">
        <f>M78</f>
        <v>LEBEURRE Annick (70)</v>
      </c>
      <c r="U79" s="61" t="s">
        <v>59</v>
      </c>
      <c r="V79" s="133"/>
      <c r="W79" s="134" t="str">
        <f>IFERROR(VLOOKUP("3D",$G$8:$N$71,3,FALSE),"")</f>
        <v>Office</v>
      </c>
      <c r="X79" s="135"/>
      <c r="Y79" s="135"/>
      <c r="Z79" s="135"/>
      <c r="AA79" s="136"/>
      <c r="AB79" s="137"/>
      <c r="AC79" s="138">
        <v>7.0</v>
      </c>
      <c r="AD79" s="68" t="str">
        <f>W78</f>
        <v>BLANC Laurence (07)</v>
      </c>
      <c r="AE79" s="61"/>
      <c r="AF79" s="139"/>
      <c r="AG79" s="140" t="str">
        <f>IFERROR(VLOOKUP("4D",$G$8:$N$71,3,FALSE),"")</f>
        <v>Office</v>
      </c>
      <c r="AK79" s="141"/>
      <c r="AL79" s="142"/>
      <c r="AM79" s="143">
        <v>7.0</v>
      </c>
      <c r="AN79" s="68" t="str">
        <f>AG78</f>
        <v>GRUET Julie (63)</v>
      </c>
    </row>
    <row r="80" ht="13.5" customHeight="1">
      <c r="A80" s="144"/>
      <c r="B80" s="145" t="s">
        <v>60</v>
      </c>
      <c r="C80" s="146" t="s">
        <v>5</v>
      </c>
      <c r="D80" s="147"/>
      <c r="E80" s="147"/>
      <c r="F80" s="147"/>
      <c r="G80" s="148"/>
      <c r="H80" s="149" t="s">
        <v>57</v>
      </c>
      <c r="I80" s="150"/>
      <c r="J80" s="151"/>
      <c r="K80" s="144"/>
      <c r="L80" s="152" t="s">
        <v>60</v>
      </c>
      <c r="M80" s="153" t="s">
        <v>5</v>
      </c>
      <c r="N80" s="154"/>
      <c r="O80" s="154"/>
      <c r="P80" s="154"/>
      <c r="Q80" s="155"/>
      <c r="R80" s="156" t="s">
        <v>57</v>
      </c>
      <c r="S80" s="157"/>
      <c r="T80" s="151"/>
      <c r="U80" s="144"/>
      <c r="V80" s="158" t="s">
        <v>60</v>
      </c>
      <c r="W80" s="159" t="s">
        <v>5</v>
      </c>
      <c r="X80" s="160"/>
      <c r="Y80" s="160"/>
      <c r="Z80" s="160"/>
      <c r="AA80" s="161"/>
      <c r="AB80" s="162" t="s">
        <v>57</v>
      </c>
      <c r="AC80" s="163"/>
      <c r="AD80" s="151"/>
      <c r="AE80" s="144"/>
      <c r="AF80" s="164" t="s">
        <v>60</v>
      </c>
      <c r="AG80" s="165" t="s">
        <v>5</v>
      </c>
      <c r="AH80" s="166"/>
      <c r="AI80" s="166"/>
      <c r="AJ80" s="166"/>
      <c r="AK80" s="167"/>
      <c r="AL80" s="168" t="s">
        <v>57</v>
      </c>
      <c r="AM80" s="169"/>
      <c r="AN80" s="151"/>
    </row>
    <row r="81" ht="27.0" customHeight="1">
      <c r="A81" s="170"/>
      <c r="B81" s="55" t="s">
        <v>220</v>
      </c>
      <c r="C81" s="171"/>
      <c r="D81" s="171"/>
      <c r="E81" s="171"/>
      <c r="F81" s="171"/>
      <c r="G81" s="171"/>
      <c r="H81" s="56" t="s">
        <v>56</v>
      </c>
      <c r="I81" s="57" t="s">
        <v>57</v>
      </c>
      <c r="J81" s="170"/>
      <c r="K81" s="170"/>
      <c r="L81" s="172" t="str">
        <f>B81</f>
        <v>PARTIE 2 : 15H45 - 17H45</v>
      </c>
      <c r="M81" s="171"/>
      <c r="N81" s="171"/>
      <c r="O81" s="171"/>
      <c r="P81" s="171"/>
      <c r="Q81" s="171"/>
      <c r="R81" s="56" t="s">
        <v>56</v>
      </c>
      <c r="S81" s="57" t="s">
        <v>57</v>
      </c>
      <c r="T81" s="170"/>
      <c r="U81" s="170"/>
      <c r="V81" s="173" t="str">
        <f>B81</f>
        <v>PARTIE 2 : 15H45 - 17H45</v>
      </c>
      <c r="W81" s="171"/>
      <c r="X81" s="171"/>
      <c r="Y81" s="171"/>
      <c r="Z81" s="171"/>
      <c r="AA81" s="171"/>
      <c r="AB81" s="56" t="s">
        <v>56</v>
      </c>
      <c r="AC81" s="57" t="s">
        <v>57</v>
      </c>
      <c r="AD81" s="170"/>
      <c r="AE81" s="170"/>
      <c r="AF81" s="174" t="str">
        <f>B81</f>
        <v>PARTIE 2 : 15H45 - 17H45</v>
      </c>
      <c r="AG81" s="171"/>
      <c r="AH81" s="171"/>
      <c r="AI81" s="171"/>
      <c r="AJ81" s="171"/>
      <c r="AK81" s="171"/>
      <c r="AL81" s="56" t="s">
        <v>56</v>
      </c>
      <c r="AM81" s="57" t="s">
        <v>57</v>
      </c>
      <c r="AN81" s="170"/>
    </row>
    <row r="82" ht="27.0" customHeight="1">
      <c r="A82" s="61" t="s">
        <v>62</v>
      </c>
      <c r="B82" s="62">
        <v>50.0</v>
      </c>
      <c r="C82" s="175" t="str">
        <f>IF(COUNTBLANK(I76:I79)=0,IF(I76&gt;I77,C76,C77),"-")</f>
        <v>-</v>
      </c>
      <c r="D82" s="64"/>
      <c r="E82" s="64"/>
      <c r="F82" s="64"/>
      <c r="G82" s="65"/>
      <c r="H82" s="66"/>
      <c r="I82" s="67"/>
      <c r="J82" s="68" t="str">
        <f>C83</f>
        <v>-</v>
      </c>
      <c r="K82" s="61" t="s">
        <v>62</v>
      </c>
      <c r="L82" s="69">
        <v>51.0</v>
      </c>
      <c r="M82" s="176" t="str">
        <f>IF(COUNTBLANK(S76:S79)=0,IF(S76&gt;S77,M76,M77),"-")</f>
        <v>-</v>
      </c>
      <c r="N82" s="71"/>
      <c r="O82" s="71"/>
      <c r="P82" s="71"/>
      <c r="Q82" s="72"/>
      <c r="R82" s="73"/>
      <c r="S82" s="74"/>
      <c r="T82" s="68" t="str">
        <f>M83</f>
        <v>-</v>
      </c>
      <c r="U82" s="61" t="s">
        <v>62</v>
      </c>
      <c r="V82" s="75">
        <v>52.0</v>
      </c>
      <c r="W82" s="177" t="str">
        <f>IF(COUNTBLANK(AC76:AC79)=0,IF(AC76&gt;AC77,W76,W77),"-")</f>
        <v>-</v>
      </c>
      <c r="X82" s="77"/>
      <c r="Y82" s="77"/>
      <c r="Z82" s="77"/>
      <c r="AA82" s="78"/>
      <c r="AB82" s="79"/>
      <c r="AC82" s="80"/>
      <c r="AD82" s="68" t="str">
        <f>W83</f>
        <v>-</v>
      </c>
      <c r="AE82" s="61"/>
      <c r="AF82" s="81">
        <v>53.0</v>
      </c>
      <c r="AG82" s="178" t="str">
        <f>IF(COUNTBLANK(AM76:AM79)=0,IF(AM76&gt;AM77,AG76,AG77),"-")</f>
        <v>-</v>
      </c>
      <c r="AH82" s="83"/>
      <c r="AI82" s="83"/>
      <c r="AJ82" s="83"/>
      <c r="AK82" s="84"/>
      <c r="AL82" s="85"/>
      <c r="AM82" s="86"/>
      <c r="AN82" s="68" t="str">
        <f>AG83</f>
        <v>-</v>
      </c>
    </row>
    <row r="83" ht="27.0" customHeight="1">
      <c r="A83" s="61" t="s">
        <v>62</v>
      </c>
      <c r="B83" s="87"/>
      <c r="C83" s="179" t="str">
        <f>IF(COUNTBLANK(I76:I79)=0,IF(I78&gt;I79,C78,C79),"-")</f>
        <v>-</v>
      </c>
      <c r="D83" s="89"/>
      <c r="E83" s="89"/>
      <c r="F83" s="89"/>
      <c r="G83" s="90"/>
      <c r="H83" s="91"/>
      <c r="I83" s="92"/>
      <c r="J83" s="68" t="str">
        <f>C82</f>
        <v>-</v>
      </c>
      <c r="K83" s="61" t="s">
        <v>62</v>
      </c>
      <c r="L83" s="93"/>
      <c r="M83" s="180" t="str">
        <f>IF(COUNTBLANK(S76:S79)=0,IF(S78&gt;S79,M78,M79),"-")</f>
        <v>-</v>
      </c>
      <c r="N83" s="95"/>
      <c r="O83" s="95"/>
      <c r="P83" s="95"/>
      <c r="Q83" s="96"/>
      <c r="R83" s="97"/>
      <c r="S83" s="98"/>
      <c r="T83" s="68" t="str">
        <f>M82</f>
        <v>-</v>
      </c>
      <c r="U83" s="61" t="s">
        <v>62</v>
      </c>
      <c r="V83" s="99"/>
      <c r="W83" s="181" t="str">
        <f>IF(COUNTBLANK(AC76:AC79)=0,IF(AC78&gt;AC79,W78,W79),"-")</f>
        <v>-</v>
      </c>
      <c r="X83" s="101"/>
      <c r="Y83" s="101"/>
      <c r="Z83" s="101"/>
      <c r="AA83" s="102"/>
      <c r="AB83" s="103"/>
      <c r="AC83" s="104"/>
      <c r="AD83" s="68" t="str">
        <f>W82</f>
        <v>-</v>
      </c>
      <c r="AE83" s="61"/>
      <c r="AF83" s="105"/>
      <c r="AG83" s="182" t="str">
        <f>IF(COUNTBLANK(AM76:AM79)=0,IF(AM78&gt;AM79,AG78,AG79),"-")</f>
        <v>-</v>
      </c>
      <c r="AH83" s="107"/>
      <c r="AI83" s="107"/>
      <c r="AJ83" s="107"/>
      <c r="AK83" s="108"/>
      <c r="AL83" s="109"/>
      <c r="AM83" s="110"/>
      <c r="AN83" s="68" t="str">
        <f>AG82</f>
        <v>-</v>
      </c>
    </row>
    <row r="84" ht="27.0" customHeight="1">
      <c r="A84" s="61" t="s">
        <v>63</v>
      </c>
      <c r="B84" s="111"/>
      <c r="C84" s="183" t="str">
        <f>IF(COUNTBLANK(I76:I79)=0,IF(I76&gt;I77,C77,C76),"-")</f>
        <v>-</v>
      </c>
      <c r="G84" s="113"/>
      <c r="H84" s="114"/>
      <c r="I84" s="115"/>
      <c r="J84" s="68" t="str">
        <f>C85</f>
        <v>-</v>
      </c>
      <c r="K84" s="61" t="s">
        <v>63</v>
      </c>
      <c r="L84" s="116"/>
      <c r="M84" s="183" t="str">
        <f>IF(COUNTBLANK(S76:S79)=0,IF(S76&gt;S77,M77,M76),"-")</f>
        <v>-</v>
      </c>
      <c r="Q84" s="113"/>
      <c r="R84" s="114"/>
      <c r="S84" s="117"/>
      <c r="T84" s="68" t="str">
        <f>M85</f>
        <v>-</v>
      </c>
      <c r="U84" s="61" t="s">
        <v>63</v>
      </c>
      <c r="V84" s="118"/>
      <c r="W84" s="183" t="str">
        <f>IF(COUNTBLANK(AC76:AC79)=0,IF(AC76&gt;AC77,W77,W76),"-")</f>
        <v>-</v>
      </c>
      <c r="AA84" s="113"/>
      <c r="AB84" s="114"/>
      <c r="AC84" s="119"/>
      <c r="AD84" s="68" t="str">
        <f>W85</f>
        <v>-</v>
      </c>
      <c r="AE84" s="61"/>
      <c r="AF84" s="120"/>
      <c r="AG84" s="183" t="str">
        <f>IF(COUNTBLANK(AM76:AM79)=0,IF(AM76&gt;AM77,AG77,AG76),"-")</f>
        <v>-</v>
      </c>
      <c r="AK84" s="113"/>
      <c r="AL84" s="114"/>
      <c r="AM84" s="121"/>
      <c r="AN84" s="68" t="str">
        <f>AG85</f>
        <v>-</v>
      </c>
    </row>
    <row r="85" ht="27.0" customHeight="1">
      <c r="A85" s="61" t="s">
        <v>63</v>
      </c>
      <c r="B85" s="122"/>
      <c r="C85" s="184" t="str">
        <f>IF(COUNTBLANK(I76:I79)=0,IF(I78&gt;I79,C79,C78),"-")</f>
        <v>-</v>
      </c>
      <c r="D85" s="185"/>
      <c r="E85" s="185"/>
      <c r="F85" s="185"/>
      <c r="G85" s="186"/>
      <c r="H85" s="187"/>
      <c r="I85" s="188"/>
      <c r="J85" s="68" t="str">
        <f>C84</f>
        <v>-</v>
      </c>
      <c r="K85" s="61" t="s">
        <v>63</v>
      </c>
      <c r="L85" s="127"/>
      <c r="M85" s="189" t="str">
        <f>IF(COUNTBLANK(S76:S79)=0,IF(S78&gt;S79,M79,M78),"-")</f>
        <v>-</v>
      </c>
      <c r="N85" s="129"/>
      <c r="O85" s="129"/>
      <c r="P85" s="129"/>
      <c r="Q85" s="130"/>
      <c r="R85" s="131"/>
      <c r="S85" s="132"/>
      <c r="T85" s="68" t="str">
        <f>M84</f>
        <v>-</v>
      </c>
      <c r="U85" s="61" t="s">
        <v>63</v>
      </c>
      <c r="V85" s="133"/>
      <c r="W85" s="190" t="str">
        <f>IF(COUNTBLANK(AC76:AC79)=0,IF(AC78&gt;AC79,W79,W78),"-")</f>
        <v>-</v>
      </c>
      <c r="X85" s="135"/>
      <c r="Y85" s="135"/>
      <c r="Z85" s="135"/>
      <c r="AA85" s="136"/>
      <c r="AB85" s="137"/>
      <c r="AC85" s="138"/>
      <c r="AD85" s="68" t="str">
        <f>W84</f>
        <v>-</v>
      </c>
      <c r="AE85" s="61"/>
      <c r="AF85" s="139"/>
      <c r="AG85" s="191" t="str">
        <f>IF(COUNTBLANK(AM76:AM79)=0,IF(AM78&gt;AM79,AG79,AG78),"-")</f>
        <v>-</v>
      </c>
      <c r="AH85" s="192"/>
      <c r="AI85" s="192"/>
      <c r="AJ85" s="192"/>
      <c r="AK85" s="193"/>
      <c r="AL85" s="194"/>
      <c r="AM85" s="195"/>
      <c r="AN85" s="68" t="str">
        <f>AG84</f>
        <v>-</v>
      </c>
    </row>
    <row r="86" ht="13.5" customHeight="1">
      <c r="A86" s="144"/>
      <c r="B86" s="145" t="s">
        <v>60</v>
      </c>
      <c r="C86" s="146" t="s">
        <v>5</v>
      </c>
      <c r="D86" s="147"/>
      <c r="E86" s="147"/>
      <c r="F86" s="147"/>
      <c r="G86" s="148"/>
      <c r="H86" s="149" t="s">
        <v>57</v>
      </c>
      <c r="I86" s="150"/>
      <c r="J86" s="151"/>
      <c r="K86" s="144"/>
      <c r="L86" s="152" t="s">
        <v>60</v>
      </c>
      <c r="M86" s="153" t="s">
        <v>5</v>
      </c>
      <c r="N86" s="154"/>
      <c r="O86" s="154"/>
      <c r="P86" s="154"/>
      <c r="Q86" s="155"/>
      <c r="R86" s="156" t="s">
        <v>57</v>
      </c>
      <c r="S86" s="157"/>
      <c r="T86" s="151"/>
      <c r="U86" s="144"/>
      <c r="V86" s="158" t="s">
        <v>60</v>
      </c>
      <c r="W86" s="159" t="s">
        <v>5</v>
      </c>
      <c r="X86" s="160"/>
      <c r="Y86" s="160"/>
      <c r="Z86" s="160"/>
      <c r="AA86" s="161"/>
      <c r="AB86" s="162" t="s">
        <v>57</v>
      </c>
      <c r="AC86" s="163"/>
      <c r="AD86" s="151"/>
      <c r="AE86" s="144"/>
      <c r="AF86" s="196" t="s">
        <v>60</v>
      </c>
      <c r="AG86" s="197" t="s">
        <v>5</v>
      </c>
      <c r="AH86" s="198"/>
      <c r="AI86" s="198"/>
      <c r="AJ86" s="198"/>
      <c r="AK86" s="199"/>
      <c r="AL86" s="200" t="s">
        <v>57</v>
      </c>
      <c r="AM86" s="201"/>
      <c r="AN86" s="151"/>
    </row>
    <row r="87" ht="27.0" customHeight="1">
      <c r="A87" s="170"/>
      <c r="B87" s="55" t="s">
        <v>221</v>
      </c>
      <c r="C87" s="171"/>
      <c r="D87" s="171"/>
      <c r="E87" s="171"/>
      <c r="F87" s="171"/>
      <c r="G87" s="171"/>
      <c r="H87" s="56" t="s">
        <v>56</v>
      </c>
      <c r="I87" s="57" t="s">
        <v>57</v>
      </c>
      <c r="J87" s="170"/>
      <c r="K87" s="170"/>
      <c r="L87" s="172" t="str">
        <f>B87</f>
        <v>BARRAGES : 18H00 - 19H30</v>
      </c>
      <c r="M87" s="171"/>
      <c r="N87" s="171"/>
      <c r="O87" s="171"/>
      <c r="P87" s="171"/>
      <c r="Q87" s="171"/>
      <c r="R87" s="56" t="s">
        <v>56</v>
      </c>
      <c r="S87" s="57" t="s">
        <v>57</v>
      </c>
      <c r="T87" s="170"/>
      <c r="U87" s="170"/>
      <c r="V87" s="173" t="str">
        <f>B87</f>
        <v>BARRAGES : 18H00 - 19H30</v>
      </c>
      <c r="W87" s="171"/>
      <c r="X87" s="171"/>
      <c r="Y87" s="171"/>
      <c r="Z87" s="171"/>
      <c r="AA87" s="171"/>
      <c r="AB87" s="56" t="s">
        <v>56</v>
      </c>
      <c r="AC87" s="57" t="s">
        <v>57</v>
      </c>
      <c r="AD87" s="170"/>
      <c r="AE87" s="170"/>
      <c r="AF87" s="174" t="str">
        <f>B87</f>
        <v>BARRAGES : 18H00 - 19H30</v>
      </c>
      <c r="AG87" s="171"/>
      <c r="AH87" s="171"/>
      <c r="AI87" s="171"/>
      <c r="AJ87" s="171"/>
      <c r="AK87" s="171"/>
      <c r="AL87" s="56" t="s">
        <v>56</v>
      </c>
      <c r="AM87" s="57" t="s">
        <v>57</v>
      </c>
      <c r="AN87" s="170"/>
    </row>
    <row r="88" ht="27.0" customHeight="1">
      <c r="A88" s="61" t="s">
        <v>65</v>
      </c>
      <c r="B88" s="62">
        <v>51.0</v>
      </c>
      <c r="C88" s="175" t="str">
        <f>IF(COUNTBLANK(I82:I85)=0,IF(I82&gt;I83,C83,C82),"-")</f>
        <v>-</v>
      </c>
      <c r="D88" s="64"/>
      <c r="E88" s="64"/>
      <c r="F88" s="64"/>
      <c r="G88" s="65"/>
      <c r="H88" s="66"/>
      <c r="I88" s="67"/>
      <c r="J88" s="68" t="str">
        <f>C89</f>
        <v>-</v>
      </c>
      <c r="K88" s="61" t="s">
        <v>65</v>
      </c>
      <c r="L88" s="69">
        <v>52.0</v>
      </c>
      <c r="M88" s="176" t="str">
        <f>IF(COUNTBLANK(S82:S85)=0,IF(S82&gt;S83,M83,M82),"-")</f>
        <v>-</v>
      </c>
      <c r="N88" s="71"/>
      <c r="O88" s="71"/>
      <c r="P88" s="71"/>
      <c r="Q88" s="72"/>
      <c r="R88" s="73"/>
      <c r="S88" s="74"/>
      <c r="T88" s="68" t="str">
        <f>M89</f>
        <v>-</v>
      </c>
      <c r="U88" s="61" t="s">
        <v>65</v>
      </c>
      <c r="V88" s="75">
        <v>53.0</v>
      </c>
      <c r="W88" s="177" t="str">
        <f>IF(COUNTBLANK(AC82:AC85)=0,IF(AC82&gt;AC83,W83,W82),"-")</f>
        <v>-</v>
      </c>
      <c r="X88" s="77"/>
      <c r="Y88" s="77"/>
      <c r="Z88" s="77"/>
      <c r="AA88" s="78"/>
      <c r="AB88" s="79"/>
      <c r="AC88" s="80"/>
      <c r="AD88" s="68" t="str">
        <f>W89</f>
        <v>-</v>
      </c>
      <c r="AE88" s="61"/>
      <c r="AF88" s="81">
        <v>54.0</v>
      </c>
      <c r="AG88" s="178" t="str">
        <f>IF(COUNTBLANK(AM82:AM85)=0,IF(AM82&gt;AM83,AG83,AG82),"-")</f>
        <v>-</v>
      </c>
      <c r="AH88" s="83"/>
      <c r="AI88" s="83"/>
      <c r="AJ88" s="83"/>
      <c r="AK88" s="84"/>
      <c r="AL88" s="85"/>
      <c r="AM88" s="86"/>
      <c r="AN88" s="68" t="str">
        <f>AG89</f>
        <v>-</v>
      </c>
    </row>
    <row r="89" ht="27.0" customHeight="1">
      <c r="A89" s="61" t="s">
        <v>65</v>
      </c>
      <c r="B89" s="122"/>
      <c r="C89" s="184" t="str">
        <f>IF(COUNTBLANK(I82:I85)=0,IF(I84&gt;I85,C84,C85),"-")</f>
        <v>-</v>
      </c>
      <c r="D89" s="185"/>
      <c r="E89" s="185"/>
      <c r="F89" s="185"/>
      <c r="G89" s="186"/>
      <c r="H89" s="187"/>
      <c r="I89" s="188"/>
      <c r="J89" s="68" t="str">
        <f>C88</f>
        <v>-</v>
      </c>
      <c r="K89" s="61" t="s">
        <v>65</v>
      </c>
      <c r="L89" s="127"/>
      <c r="M89" s="189" t="str">
        <f>IF(COUNTBLANK(S82:S85)=0,IF(S84&gt;S85,M84,M85),"-")</f>
        <v>-</v>
      </c>
      <c r="N89" s="129"/>
      <c r="O89" s="129"/>
      <c r="P89" s="129"/>
      <c r="Q89" s="130"/>
      <c r="R89" s="131"/>
      <c r="S89" s="132"/>
      <c r="T89" s="68" t="str">
        <f>M88</f>
        <v>-</v>
      </c>
      <c r="U89" s="61" t="s">
        <v>65</v>
      </c>
      <c r="V89" s="133"/>
      <c r="W89" s="190" t="str">
        <f>IF(COUNTBLANK(AC82:AC85)=0,IF(AC84&gt;AC85,W84,W85),"-")</f>
        <v>-</v>
      </c>
      <c r="X89" s="135"/>
      <c r="Y89" s="135"/>
      <c r="Z89" s="135"/>
      <c r="AA89" s="136"/>
      <c r="AB89" s="137"/>
      <c r="AC89" s="138"/>
      <c r="AD89" s="68" t="str">
        <f>W88</f>
        <v>-</v>
      </c>
      <c r="AE89" s="61"/>
      <c r="AF89" s="139"/>
      <c r="AG89" s="191" t="str">
        <f>IF(COUNTBLANK(AM82:AM85)=0,IF(AM84&gt;AM85,AG84,AG85),"-")</f>
        <v>-</v>
      </c>
      <c r="AH89" s="192"/>
      <c r="AI89" s="192"/>
      <c r="AJ89" s="192"/>
      <c r="AK89" s="193"/>
      <c r="AL89" s="194"/>
      <c r="AM89" s="195"/>
      <c r="AN89" s="68" t="str">
        <f>AG88</f>
        <v>-</v>
      </c>
    </row>
    <row r="90" ht="13.5" customHeight="1">
      <c r="A90" s="203"/>
      <c r="B90" s="145" t="s">
        <v>60</v>
      </c>
      <c r="C90" s="146" t="s">
        <v>5</v>
      </c>
      <c r="D90" s="147"/>
      <c r="E90" s="147"/>
      <c r="F90" s="147"/>
      <c r="G90" s="148"/>
      <c r="H90" s="149" t="s">
        <v>57</v>
      </c>
      <c r="I90" s="150"/>
      <c r="J90" s="204"/>
      <c r="K90" s="203"/>
      <c r="L90" s="152" t="s">
        <v>60</v>
      </c>
      <c r="M90" s="153" t="s">
        <v>5</v>
      </c>
      <c r="N90" s="154"/>
      <c r="O90" s="154"/>
      <c r="P90" s="154"/>
      <c r="Q90" s="155"/>
      <c r="R90" s="156" t="s">
        <v>57</v>
      </c>
      <c r="S90" s="157"/>
      <c r="T90" s="204"/>
      <c r="U90" s="203"/>
      <c r="V90" s="158" t="s">
        <v>60</v>
      </c>
      <c r="W90" s="159" t="s">
        <v>5</v>
      </c>
      <c r="X90" s="160"/>
      <c r="Y90" s="160"/>
      <c r="Z90" s="160"/>
      <c r="AA90" s="161"/>
      <c r="AB90" s="162" t="s">
        <v>57</v>
      </c>
      <c r="AC90" s="163"/>
      <c r="AD90" s="204"/>
      <c r="AE90" s="203"/>
      <c r="AF90" s="196" t="s">
        <v>60</v>
      </c>
      <c r="AG90" s="197" t="s">
        <v>5</v>
      </c>
      <c r="AH90" s="198"/>
      <c r="AI90" s="198"/>
      <c r="AJ90" s="198"/>
      <c r="AK90" s="199"/>
      <c r="AL90" s="200" t="s">
        <v>57</v>
      </c>
      <c r="AM90" s="201"/>
      <c r="AN90" s="204"/>
    </row>
    <row r="91" ht="27.0" customHeight="1">
      <c r="A91" s="205"/>
      <c r="B91" s="206"/>
      <c r="C91" s="207"/>
      <c r="D91" s="207"/>
      <c r="E91" s="207"/>
      <c r="F91" s="207"/>
      <c r="G91" s="207"/>
      <c r="H91" s="207"/>
      <c r="I91" s="208"/>
      <c r="J91" s="205"/>
      <c r="K91" s="205"/>
      <c r="L91" s="206"/>
      <c r="M91" s="207"/>
      <c r="N91" s="207"/>
      <c r="O91" s="207"/>
      <c r="P91" s="207"/>
      <c r="Q91" s="207"/>
      <c r="R91" s="207"/>
      <c r="S91" s="207"/>
      <c r="T91" s="205"/>
      <c r="U91" s="205"/>
      <c r="V91" s="206"/>
      <c r="W91" s="207"/>
      <c r="X91" s="207"/>
      <c r="Y91" s="207"/>
      <c r="Z91" s="207"/>
      <c r="AA91" s="207"/>
      <c r="AB91" s="207"/>
      <c r="AC91" s="207"/>
      <c r="AD91" s="205"/>
      <c r="AE91" s="205"/>
      <c r="AF91" s="206"/>
      <c r="AG91" s="207"/>
      <c r="AH91" s="207"/>
      <c r="AI91" s="207"/>
      <c r="AJ91" s="207"/>
      <c r="AK91" s="207"/>
      <c r="AL91" s="207"/>
      <c r="AM91" s="207"/>
      <c r="AN91" s="205"/>
    </row>
    <row r="92" ht="27.0" customHeight="1">
      <c r="A92" s="8"/>
      <c r="B92" s="62" t="s">
        <v>222</v>
      </c>
      <c r="C92" s="209" t="str">
        <f>IF(COUNTBLANK(I82:I85)=0,IF(I82&gt;I83,C82,C83),"-")</f>
        <v>-</v>
      </c>
      <c r="D92" s="64"/>
      <c r="E92" s="64"/>
      <c r="F92" s="64"/>
      <c r="G92" s="64"/>
      <c r="H92" s="210"/>
      <c r="I92" s="211"/>
      <c r="J92" s="8"/>
      <c r="K92" s="8"/>
      <c r="L92" s="69" t="s">
        <v>223</v>
      </c>
      <c r="M92" s="212" t="str">
        <f>IF(COUNTBLANK(S82:S85)=0,IF(S82&gt;S83,M82,M83),"-")</f>
        <v>-</v>
      </c>
      <c r="N92" s="71"/>
      <c r="O92" s="71"/>
      <c r="P92" s="71"/>
      <c r="Q92" s="71"/>
      <c r="R92" s="213"/>
      <c r="S92" s="214"/>
      <c r="T92" s="8"/>
      <c r="U92" s="8"/>
      <c r="V92" s="75" t="s">
        <v>224</v>
      </c>
      <c r="W92" s="215" t="str">
        <f>IF(COUNTBLANK(AC82:AC85)=0,IF(AC82&gt;AC83,W82,W83),"-")</f>
        <v>-</v>
      </c>
      <c r="X92" s="77"/>
      <c r="Y92" s="77"/>
      <c r="Z92" s="77"/>
      <c r="AA92" s="77"/>
      <c r="AB92" s="216"/>
      <c r="AC92" s="217"/>
      <c r="AD92" s="8"/>
      <c r="AE92" s="8"/>
      <c r="AF92" s="81" t="s">
        <v>225</v>
      </c>
      <c r="AG92" s="218" t="str">
        <f>IF(COUNTBLANK(AM82:AM85)=0,IF(AM82&gt;AM83,AG82,AG83),"-")</f>
        <v>-</v>
      </c>
      <c r="AH92" s="83"/>
      <c r="AI92" s="83"/>
      <c r="AJ92" s="83"/>
      <c r="AK92" s="83"/>
      <c r="AL92" s="219"/>
      <c r="AM92" s="220"/>
      <c r="AN92" s="8"/>
    </row>
    <row r="93" ht="27.0" customHeight="1">
      <c r="A93" s="8"/>
      <c r="B93" s="221" t="s">
        <v>226</v>
      </c>
      <c r="C93" s="222" t="str">
        <f>IF(COUNTBLANK(I88:I89)=0,IF(I88&gt;I89,C88,C89),"-")</f>
        <v>-</v>
      </c>
      <c r="H93" s="223"/>
      <c r="I93" s="224"/>
      <c r="J93" s="8"/>
      <c r="K93" s="8"/>
      <c r="L93" s="225" t="s">
        <v>227</v>
      </c>
      <c r="M93" s="226" t="str">
        <f>IF(COUNTBLANK(S88:S89)=0,IF(S88&gt;S89,M88,M89),"-")</f>
        <v>-</v>
      </c>
      <c r="R93" s="227"/>
      <c r="S93" s="228"/>
      <c r="T93" s="8"/>
      <c r="U93" s="8"/>
      <c r="V93" s="229" t="s">
        <v>228</v>
      </c>
      <c r="W93" s="230" t="str">
        <f>IF(COUNTBLANK(AC88:AC89)=0,IF(AC88&gt;AC89,W88,W89),"-")</f>
        <v>-</v>
      </c>
      <c r="AB93" s="231"/>
      <c r="AC93" s="232"/>
      <c r="AD93" s="8"/>
      <c r="AE93" s="8"/>
      <c r="AF93" s="233" t="s">
        <v>229</v>
      </c>
      <c r="AG93" s="234" t="str">
        <f>IF(COUNTBLANK(AM88:AM89)=0,IF(AM88&gt;AM89,AG88,AG89),"-")</f>
        <v>-</v>
      </c>
      <c r="AL93" s="235"/>
      <c r="AM93" s="236"/>
      <c r="AN93" s="8"/>
    </row>
    <row r="94" ht="27.0" customHeight="1">
      <c r="A94" s="8"/>
      <c r="B94" s="111" t="s">
        <v>230</v>
      </c>
      <c r="C94" s="237" t="str">
        <f>IF(COUNTBLANK(I88:I89)=0,IF(I88&gt;I89,C89,C88),"-")</f>
        <v>-</v>
      </c>
      <c r="H94" s="238"/>
      <c r="I94" s="239"/>
      <c r="J94" s="8"/>
      <c r="K94" s="8"/>
      <c r="L94" s="116" t="s">
        <v>231</v>
      </c>
      <c r="M94" s="237" t="str">
        <f>IF(COUNTBLANK(S88:S89)=0,IF(S88&gt;S89,M89,M88),"-")</f>
        <v>-</v>
      </c>
      <c r="R94" s="238"/>
      <c r="S94" s="240"/>
      <c r="T94" s="8"/>
      <c r="U94" s="8"/>
      <c r="V94" s="118" t="s">
        <v>232</v>
      </c>
      <c r="W94" s="237" t="str">
        <f>IF(COUNTBLANK(AC88:AC89)=0,IF(AC88&gt;AC89,W89,W88),"-")</f>
        <v>-</v>
      </c>
      <c r="AB94" s="238"/>
      <c r="AC94" s="241"/>
      <c r="AD94" s="8"/>
      <c r="AE94" s="8"/>
      <c r="AF94" s="120" t="s">
        <v>233</v>
      </c>
      <c r="AG94" s="237" t="str">
        <f>IF(COUNTBLANK(AM88:AM89)=0,IF(AM88&gt;AM89,AG89,AG88),"-")</f>
        <v>-</v>
      </c>
      <c r="AL94" s="238"/>
      <c r="AM94" s="242"/>
      <c r="AN94" s="8"/>
    </row>
    <row r="95" ht="27.0" customHeight="1">
      <c r="A95" s="8"/>
      <c r="B95" s="243" t="s">
        <v>234</v>
      </c>
      <c r="C95" s="244" t="str">
        <f>IF(COUNTBLANK(I82:I85)=0,IF(I84&gt;I85,C85,C84),"-")</f>
        <v>-</v>
      </c>
      <c r="D95" s="185"/>
      <c r="E95" s="185"/>
      <c r="F95" s="185"/>
      <c r="G95" s="185"/>
      <c r="H95" s="245"/>
      <c r="I95" s="246"/>
      <c r="J95" s="8"/>
      <c r="K95" s="8"/>
      <c r="L95" s="247" t="s">
        <v>235</v>
      </c>
      <c r="M95" s="248" t="str">
        <f>IF(COUNTBLANK(S82:S85)=0,IF(S84&gt;S85,M85,M84),"-")</f>
        <v>-</v>
      </c>
      <c r="N95" s="129"/>
      <c r="O95" s="129"/>
      <c r="P95" s="129"/>
      <c r="Q95" s="129"/>
      <c r="R95" s="249"/>
      <c r="S95" s="250"/>
      <c r="T95" s="8"/>
      <c r="U95" s="8"/>
      <c r="V95" s="251" t="s">
        <v>236</v>
      </c>
      <c r="W95" s="252" t="str">
        <f>IF(COUNTBLANK(AC82:AC85)=0,IF(AC84&gt;AC85,W85,W84),"-")</f>
        <v>-</v>
      </c>
      <c r="X95" s="135"/>
      <c r="Y95" s="135"/>
      <c r="Z95" s="135"/>
      <c r="AA95" s="135"/>
      <c r="AB95" s="253"/>
      <c r="AC95" s="254"/>
      <c r="AD95" s="8"/>
      <c r="AE95" s="8"/>
      <c r="AF95" s="255" t="s">
        <v>237</v>
      </c>
      <c r="AG95" s="256" t="str">
        <f>IF(COUNTBLANK(AM82:AM85)=0,IF(AM84&gt;AM85,AG85,AG84),"-")</f>
        <v>-</v>
      </c>
      <c r="AH95" s="192"/>
      <c r="AI95" s="192"/>
      <c r="AJ95" s="192"/>
      <c r="AK95" s="192"/>
      <c r="AL95" s="257"/>
      <c r="AM95" s="258"/>
      <c r="AN95" s="8"/>
    </row>
    <row r="96" ht="27.0" customHeight="1">
      <c r="A96" s="259"/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</row>
    <row r="97" ht="27.0" customHeight="1">
      <c r="A97" s="45"/>
      <c r="B97" s="46" t="s">
        <v>238</v>
      </c>
      <c r="C97" s="47"/>
      <c r="D97" s="47"/>
      <c r="E97" s="47"/>
      <c r="F97" s="47"/>
      <c r="G97" s="47"/>
      <c r="H97" s="47"/>
      <c r="I97" s="47"/>
      <c r="J97" s="45"/>
      <c r="K97" s="45"/>
      <c r="L97" s="48" t="s">
        <v>239</v>
      </c>
      <c r="M97" s="49"/>
      <c r="N97" s="49"/>
      <c r="O97" s="49"/>
      <c r="P97" s="49"/>
      <c r="Q97" s="49"/>
      <c r="R97" s="49"/>
      <c r="S97" s="49"/>
      <c r="T97" s="45"/>
      <c r="U97" s="45"/>
      <c r="V97" s="50" t="s">
        <v>240</v>
      </c>
      <c r="W97" s="51"/>
      <c r="X97" s="51"/>
      <c r="Y97" s="51"/>
      <c r="Z97" s="51"/>
      <c r="AA97" s="51"/>
      <c r="AB97" s="51"/>
      <c r="AC97" s="51"/>
      <c r="AD97" s="45"/>
      <c r="AE97" s="45"/>
      <c r="AF97" s="52" t="s">
        <v>241</v>
      </c>
      <c r="AG97" s="53"/>
      <c r="AH97" s="53"/>
      <c r="AI97" s="53"/>
      <c r="AJ97" s="53"/>
      <c r="AK97" s="53"/>
      <c r="AL97" s="53"/>
      <c r="AM97" s="53"/>
      <c r="AN97" s="45"/>
    </row>
    <row r="98" ht="27.0" customHeight="1">
      <c r="A98" s="54"/>
      <c r="B98" s="55" t="str">
        <f>B75</f>
        <v>PARTIE 1 : 13H30 - 15h00 (VEN)</v>
      </c>
      <c r="C98" s="54"/>
      <c r="D98" s="54"/>
      <c r="E98" s="54"/>
      <c r="F98" s="54"/>
      <c r="G98" s="54"/>
      <c r="H98" s="56" t="s">
        <v>56</v>
      </c>
      <c r="I98" s="57" t="s">
        <v>57</v>
      </c>
      <c r="J98" s="54"/>
      <c r="K98" s="54"/>
      <c r="L98" s="58" t="str">
        <f>B98</f>
        <v>PARTIE 1 : 13H30 - 15h00 (VEN)</v>
      </c>
      <c r="M98" s="54"/>
      <c r="N98" s="54"/>
      <c r="O98" s="54"/>
      <c r="P98" s="54"/>
      <c r="Q98" s="54"/>
      <c r="R98" s="56" t="s">
        <v>56</v>
      </c>
      <c r="S98" s="57" t="s">
        <v>57</v>
      </c>
      <c r="T98" s="54"/>
      <c r="U98" s="54"/>
      <c r="V98" s="59" t="str">
        <f>B98</f>
        <v>PARTIE 1 : 13H30 - 15h00 (VEN)</v>
      </c>
      <c r="W98" s="54"/>
      <c r="X98" s="54"/>
      <c r="Y98" s="54"/>
      <c r="Z98" s="54"/>
      <c r="AA98" s="54"/>
      <c r="AB98" s="56" t="s">
        <v>56</v>
      </c>
      <c r="AC98" s="57" t="s">
        <v>57</v>
      </c>
      <c r="AD98" s="54"/>
      <c r="AE98" s="54"/>
      <c r="AF98" s="60" t="str">
        <f>B98</f>
        <v>PARTIE 1 : 13H30 - 15h00 (VEN)</v>
      </c>
      <c r="AG98" s="54"/>
      <c r="AH98" s="54"/>
      <c r="AI98" s="54"/>
      <c r="AJ98" s="54"/>
      <c r="AK98" s="54"/>
      <c r="AL98" s="56" t="s">
        <v>56</v>
      </c>
      <c r="AM98" s="57" t="s">
        <v>57</v>
      </c>
      <c r="AN98" s="54"/>
    </row>
    <row r="99" ht="27.0" customHeight="1">
      <c r="A99" s="61" t="s">
        <v>58</v>
      </c>
      <c r="B99" s="62">
        <v>53.0</v>
      </c>
      <c r="C99" s="63" t="str">
        <f>IFERROR(VLOOKUP("5A",$G$8:$N$71,3,FALSE),"")</f>
        <v>DOUBLET Nathalie (02)</v>
      </c>
      <c r="D99" s="64"/>
      <c r="E99" s="64"/>
      <c r="F99" s="64"/>
      <c r="G99" s="65"/>
      <c r="H99" s="66"/>
      <c r="I99" s="67"/>
      <c r="J99" s="68" t="str">
        <f>C100</f>
        <v>THERMOZ Delphine (73)</v>
      </c>
      <c r="K99" s="61" t="s">
        <v>58</v>
      </c>
      <c r="L99" s="69">
        <v>54.0</v>
      </c>
      <c r="M99" s="70" t="str">
        <f>IFERROR(VLOOKUP("6A",$G$8:$N$71,3,FALSE),"")</f>
        <v>SCHELLAERT Jocelyne (26)</v>
      </c>
      <c r="N99" s="71"/>
      <c r="O99" s="71"/>
      <c r="P99" s="71"/>
      <c r="Q99" s="72"/>
      <c r="R99" s="73"/>
      <c r="S99" s="74"/>
      <c r="T99" s="68" t="str">
        <f>M100</f>
        <v>MARTIN Irène (87/23)</v>
      </c>
      <c r="U99" s="61" t="s">
        <v>58</v>
      </c>
      <c r="V99" s="75">
        <v>55.0</v>
      </c>
      <c r="W99" s="76" t="str">
        <f>IFERROR(VLOOKUP("7A",$G$8:$N$71,3,FALSE),"")</f>
        <v>DEMIA Marie-Jose (69)</v>
      </c>
      <c r="X99" s="77"/>
      <c r="Y99" s="77"/>
      <c r="Z99" s="77"/>
      <c r="AA99" s="78"/>
      <c r="AB99" s="79"/>
      <c r="AC99" s="80"/>
      <c r="AD99" s="68" t="str">
        <f>W100</f>
        <v>CUNNAC Joelle (01)</v>
      </c>
      <c r="AE99" s="61"/>
      <c r="AF99" s="81">
        <v>56.0</v>
      </c>
      <c r="AG99" s="82" t="str">
        <f>IFERROR(VLOOKUP("8A",$G$8:$N$71,3,FALSE),"")</f>
        <v>VERCHERAND Maryline (42)</v>
      </c>
      <c r="AH99" s="83"/>
      <c r="AI99" s="83"/>
      <c r="AJ99" s="83"/>
      <c r="AK99" s="84"/>
      <c r="AL99" s="85"/>
      <c r="AM99" s="86"/>
      <c r="AN99" s="68" t="str">
        <f>AG100</f>
        <v>MOIRAUD Christelle (01)</v>
      </c>
    </row>
    <row r="100" ht="27.0" customHeight="1">
      <c r="A100" s="61" t="s">
        <v>58</v>
      </c>
      <c r="B100" s="87"/>
      <c r="C100" s="88" t="str">
        <f>IFERROR(VLOOKUP("5B",$G$8:$N$71,3,FALSE),"")</f>
        <v>THERMOZ Delphine (73)</v>
      </c>
      <c r="D100" s="89"/>
      <c r="E100" s="89"/>
      <c r="F100" s="89"/>
      <c r="G100" s="90"/>
      <c r="H100" s="91"/>
      <c r="I100" s="92"/>
      <c r="J100" s="68" t="str">
        <f>C99</f>
        <v>DOUBLET Nathalie (02)</v>
      </c>
      <c r="K100" s="61" t="s">
        <v>58</v>
      </c>
      <c r="L100" s="93"/>
      <c r="M100" s="94" t="str">
        <f>IFERROR(VLOOKUP("6B",$G$8:$N$71,3,FALSE),"")</f>
        <v>MARTIN Irène (87/23)</v>
      </c>
      <c r="N100" s="95"/>
      <c r="O100" s="95"/>
      <c r="P100" s="95"/>
      <c r="Q100" s="96"/>
      <c r="R100" s="97"/>
      <c r="S100" s="98"/>
      <c r="T100" s="68" t="str">
        <f>M99</f>
        <v>SCHELLAERT Jocelyne (26)</v>
      </c>
      <c r="U100" s="61" t="s">
        <v>58</v>
      </c>
      <c r="V100" s="99"/>
      <c r="W100" s="100" t="str">
        <f>IFERROR(VLOOKUP("7B",$G$8:$N$71,3,FALSE),"")</f>
        <v>CUNNAC Joelle (01)</v>
      </c>
      <c r="X100" s="101"/>
      <c r="Y100" s="101"/>
      <c r="Z100" s="101"/>
      <c r="AA100" s="102"/>
      <c r="AB100" s="103"/>
      <c r="AC100" s="104"/>
      <c r="AD100" s="68" t="str">
        <f>W99</f>
        <v>DEMIA Marie-Jose (69)</v>
      </c>
      <c r="AE100" s="61"/>
      <c r="AF100" s="105"/>
      <c r="AG100" s="106" t="str">
        <f>IFERROR(VLOOKUP("8B",$G$8:$N$71,3,FALSE),"")</f>
        <v>MOIRAUD Christelle (01)</v>
      </c>
      <c r="AH100" s="107"/>
      <c r="AI100" s="107"/>
      <c r="AJ100" s="107"/>
      <c r="AK100" s="108"/>
      <c r="AL100" s="109"/>
      <c r="AM100" s="110"/>
      <c r="AN100" s="68" t="str">
        <f>AG99</f>
        <v>VERCHERAND Maryline (42)</v>
      </c>
    </row>
    <row r="101" ht="27.0" customHeight="1">
      <c r="A101" s="61" t="s">
        <v>59</v>
      </c>
      <c r="B101" s="111"/>
      <c r="C101" s="112" t="str">
        <f>IFERROR(VLOOKUP("5C",$G$8:$N$71,3,FALSE),"")</f>
        <v>THEVENET Marie-Christine (01)</v>
      </c>
      <c r="G101" s="113"/>
      <c r="H101" s="114"/>
      <c r="I101" s="115">
        <v>13.0</v>
      </c>
      <c r="J101" s="68" t="str">
        <f>C102</f>
        <v>Office</v>
      </c>
      <c r="K101" s="61" t="s">
        <v>59</v>
      </c>
      <c r="L101" s="116"/>
      <c r="M101" s="112" t="str">
        <f>IFERROR(VLOOKUP("6C",$G$8:$N$71,3,FALSE),"")</f>
        <v>FERRIER Françoise (42)</v>
      </c>
      <c r="Q101" s="113"/>
      <c r="R101" s="114"/>
      <c r="S101" s="117">
        <v>13.0</v>
      </c>
      <c r="T101" s="68" t="str">
        <f>M102</f>
        <v>Office</v>
      </c>
      <c r="U101" s="61" t="s">
        <v>59</v>
      </c>
      <c r="V101" s="118"/>
      <c r="W101" s="112" t="str">
        <f>IFERROR(VLOOKUP("7C",$G$8:$N$71,3,FALSE),"")</f>
        <v>MARTIN Adeline (30)</v>
      </c>
      <c r="AA101" s="113"/>
      <c r="AB101" s="114"/>
      <c r="AC101" s="119">
        <v>13.0</v>
      </c>
      <c r="AD101" s="68" t="str">
        <f>W102</f>
        <v>Office</v>
      </c>
      <c r="AE101" s="61"/>
      <c r="AF101" s="120"/>
      <c r="AG101" s="112" t="str">
        <f>IFERROR(VLOOKUP("8C",$G$8:$N$71,3,FALSE),"")</f>
        <v>LLERES-CARRIE Catherine (34)</v>
      </c>
      <c r="AK101" s="113"/>
      <c r="AL101" s="114"/>
      <c r="AM101" s="121">
        <v>13.0</v>
      </c>
      <c r="AN101" s="68" t="str">
        <f>AG102</f>
        <v>Office</v>
      </c>
    </row>
    <row r="102" ht="27.0" customHeight="1">
      <c r="A102" s="61" t="s">
        <v>59</v>
      </c>
      <c r="B102" s="122"/>
      <c r="C102" s="123" t="str">
        <f>IFERROR(VLOOKUP("5D",$G$8:$N$71,3,FALSE),"")</f>
        <v>Office</v>
      </c>
      <c r="G102" s="124"/>
      <c r="H102" s="125"/>
      <c r="I102" s="126">
        <v>7.0</v>
      </c>
      <c r="J102" s="68" t="str">
        <f>C101</f>
        <v>THEVENET Marie-Christine (01)</v>
      </c>
      <c r="K102" s="61" t="s">
        <v>59</v>
      </c>
      <c r="L102" s="127"/>
      <c r="M102" s="128" t="str">
        <f>IFERROR(VLOOKUP("6D",$G$8:$N$71,3,FALSE),"")</f>
        <v>Office</v>
      </c>
      <c r="N102" s="129"/>
      <c r="O102" s="129"/>
      <c r="P102" s="129"/>
      <c r="Q102" s="130"/>
      <c r="R102" s="131"/>
      <c r="S102" s="132">
        <v>7.0</v>
      </c>
      <c r="T102" s="68" t="str">
        <f>M101</f>
        <v>FERRIER Françoise (42)</v>
      </c>
      <c r="U102" s="61" t="s">
        <v>59</v>
      </c>
      <c r="V102" s="133"/>
      <c r="W102" s="134" t="str">
        <f>IFERROR(VLOOKUP("7D",$G$8:$N$71,3,FALSE),"")</f>
        <v>Office</v>
      </c>
      <c r="X102" s="135"/>
      <c r="Y102" s="135"/>
      <c r="Z102" s="135"/>
      <c r="AA102" s="136"/>
      <c r="AB102" s="137"/>
      <c r="AC102" s="138">
        <v>7.0</v>
      </c>
      <c r="AD102" s="68" t="str">
        <f>W101</f>
        <v>MARTIN Adeline (30)</v>
      </c>
      <c r="AE102" s="61"/>
      <c r="AF102" s="139"/>
      <c r="AG102" s="140" t="str">
        <f>IFERROR(VLOOKUP("8D",$G$8:$N$71,3,FALSE),"")</f>
        <v>Office</v>
      </c>
      <c r="AK102" s="141"/>
      <c r="AL102" s="142"/>
      <c r="AM102" s="143">
        <v>7.0</v>
      </c>
      <c r="AN102" s="68" t="str">
        <f>AG101</f>
        <v>LLERES-CARRIE Catherine (34)</v>
      </c>
    </row>
    <row r="103" ht="13.5" customHeight="1">
      <c r="A103" s="144"/>
      <c r="B103" s="145" t="s">
        <v>60</v>
      </c>
      <c r="C103" s="146" t="s">
        <v>5</v>
      </c>
      <c r="D103" s="147"/>
      <c r="E103" s="147"/>
      <c r="F103" s="147"/>
      <c r="G103" s="148"/>
      <c r="H103" s="149" t="s">
        <v>57</v>
      </c>
      <c r="I103" s="150"/>
      <c r="J103" s="151"/>
      <c r="K103" s="144"/>
      <c r="L103" s="152" t="s">
        <v>60</v>
      </c>
      <c r="M103" s="153" t="s">
        <v>5</v>
      </c>
      <c r="N103" s="154"/>
      <c r="O103" s="154"/>
      <c r="P103" s="154"/>
      <c r="Q103" s="155"/>
      <c r="R103" s="156" t="s">
        <v>57</v>
      </c>
      <c r="S103" s="157"/>
      <c r="T103" s="151"/>
      <c r="U103" s="144"/>
      <c r="V103" s="158" t="s">
        <v>60</v>
      </c>
      <c r="W103" s="159" t="s">
        <v>5</v>
      </c>
      <c r="X103" s="160"/>
      <c r="Y103" s="160"/>
      <c r="Z103" s="160"/>
      <c r="AA103" s="161"/>
      <c r="AB103" s="162" t="s">
        <v>57</v>
      </c>
      <c r="AC103" s="163"/>
      <c r="AD103" s="151"/>
      <c r="AE103" s="144"/>
      <c r="AF103" s="164" t="s">
        <v>60</v>
      </c>
      <c r="AG103" s="165" t="s">
        <v>5</v>
      </c>
      <c r="AH103" s="166"/>
      <c r="AI103" s="166"/>
      <c r="AJ103" s="166"/>
      <c r="AK103" s="167"/>
      <c r="AL103" s="168" t="s">
        <v>57</v>
      </c>
      <c r="AM103" s="169"/>
      <c r="AN103" s="151"/>
    </row>
    <row r="104" ht="27.0" customHeight="1">
      <c r="A104" s="170"/>
      <c r="B104" s="55" t="str">
        <f>B81</f>
        <v>PARTIE 2 : 15H45 - 17H45</v>
      </c>
      <c r="C104" s="171"/>
      <c r="D104" s="171"/>
      <c r="E104" s="171"/>
      <c r="F104" s="171"/>
      <c r="G104" s="171"/>
      <c r="H104" s="56" t="s">
        <v>56</v>
      </c>
      <c r="I104" s="57" t="s">
        <v>57</v>
      </c>
      <c r="J104" s="170"/>
      <c r="K104" s="170"/>
      <c r="L104" s="172" t="str">
        <f>B104</f>
        <v>PARTIE 2 : 15H45 - 17H45</v>
      </c>
      <c r="M104" s="171"/>
      <c r="N104" s="171"/>
      <c r="O104" s="171"/>
      <c r="P104" s="171"/>
      <c r="Q104" s="171"/>
      <c r="R104" s="56" t="s">
        <v>56</v>
      </c>
      <c r="S104" s="57" t="s">
        <v>57</v>
      </c>
      <c r="T104" s="170"/>
      <c r="U104" s="170"/>
      <c r="V104" s="173" t="str">
        <f>B104</f>
        <v>PARTIE 2 : 15H45 - 17H45</v>
      </c>
      <c r="W104" s="171"/>
      <c r="X104" s="171"/>
      <c r="Y104" s="171"/>
      <c r="Z104" s="171"/>
      <c r="AA104" s="171"/>
      <c r="AB104" s="56" t="s">
        <v>56</v>
      </c>
      <c r="AC104" s="57" t="s">
        <v>57</v>
      </c>
      <c r="AD104" s="170"/>
      <c r="AE104" s="170"/>
      <c r="AF104" s="174" t="str">
        <f>B104</f>
        <v>PARTIE 2 : 15H45 - 17H45</v>
      </c>
      <c r="AG104" s="171"/>
      <c r="AH104" s="171"/>
      <c r="AI104" s="171"/>
      <c r="AJ104" s="171"/>
      <c r="AK104" s="171"/>
      <c r="AL104" s="56" t="s">
        <v>56</v>
      </c>
      <c r="AM104" s="57" t="s">
        <v>57</v>
      </c>
      <c r="AN104" s="170"/>
    </row>
    <row r="105" ht="27.0" customHeight="1">
      <c r="A105" s="61" t="s">
        <v>62</v>
      </c>
      <c r="B105" s="62">
        <v>54.0</v>
      </c>
      <c r="C105" s="175" t="str">
        <f>IF(COUNTBLANK(I99:I102)=0,IF(I99&gt;I100,C99,C100),"-")</f>
        <v>-</v>
      </c>
      <c r="D105" s="64"/>
      <c r="E105" s="64"/>
      <c r="F105" s="64"/>
      <c r="G105" s="65"/>
      <c r="H105" s="66"/>
      <c r="I105" s="67"/>
      <c r="J105" s="68" t="str">
        <f>C106</f>
        <v>-</v>
      </c>
      <c r="K105" s="61" t="s">
        <v>62</v>
      </c>
      <c r="L105" s="69">
        <v>55.0</v>
      </c>
      <c r="M105" s="176" t="str">
        <f>IF(COUNTBLANK(S99:S102)=0,IF(S99&gt;S100,M99,M100),"-")</f>
        <v>-</v>
      </c>
      <c r="N105" s="71"/>
      <c r="O105" s="71"/>
      <c r="P105" s="71"/>
      <c r="Q105" s="72"/>
      <c r="R105" s="73"/>
      <c r="S105" s="74"/>
      <c r="T105" s="68" t="str">
        <f>M106</f>
        <v>-</v>
      </c>
      <c r="U105" s="61" t="s">
        <v>62</v>
      </c>
      <c r="V105" s="75">
        <v>56.0</v>
      </c>
      <c r="W105" s="177" t="str">
        <f>IF(COUNTBLANK(AC99:AC102)=0,IF(AC99&gt;AC100,W99,W100),"-")</f>
        <v>-</v>
      </c>
      <c r="X105" s="77"/>
      <c r="Y105" s="77"/>
      <c r="Z105" s="77"/>
      <c r="AA105" s="78"/>
      <c r="AB105" s="79"/>
      <c r="AC105" s="80"/>
      <c r="AD105" s="68" t="str">
        <f>W106</f>
        <v>-</v>
      </c>
      <c r="AE105" s="61"/>
      <c r="AF105" s="81">
        <v>57.0</v>
      </c>
      <c r="AG105" s="178" t="str">
        <f>IF(COUNTBLANK(AM99:AM102)=0,IF(AM99&gt;AM100,AG99,AG100),"-")</f>
        <v>-</v>
      </c>
      <c r="AH105" s="83"/>
      <c r="AI105" s="83"/>
      <c r="AJ105" s="83"/>
      <c r="AK105" s="84"/>
      <c r="AL105" s="85"/>
      <c r="AM105" s="86"/>
      <c r="AN105" s="68" t="str">
        <f>AG106</f>
        <v>-</v>
      </c>
    </row>
    <row r="106" ht="27.0" customHeight="1">
      <c r="A106" s="61" t="s">
        <v>62</v>
      </c>
      <c r="B106" s="87"/>
      <c r="C106" s="179" t="str">
        <f>IF(COUNTBLANK(I99:I102)=0,IF(I101&gt;I102,C101,C102),"-")</f>
        <v>-</v>
      </c>
      <c r="D106" s="89"/>
      <c r="E106" s="89"/>
      <c r="F106" s="89"/>
      <c r="G106" s="90"/>
      <c r="H106" s="91"/>
      <c r="I106" s="92"/>
      <c r="J106" s="68" t="str">
        <f>C105</f>
        <v>-</v>
      </c>
      <c r="K106" s="61" t="s">
        <v>62</v>
      </c>
      <c r="L106" s="93"/>
      <c r="M106" s="180" t="str">
        <f>IF(COUNTBLANK(S99:S102)=0,IF(S101&gt;S102,M101,M102),"-")</f>
        <v>-</v>
      </c>
      <c r="N106" s="95"/>
      <c r="O106" s="95"/>
      <c r="P106" s="95"/>
      <c r="Q106" s="96"/>
      <c r="R106" s="97"/>
      <c r="S106" s="98"/>
      <c r="T106" s="68" t="str">
        <f>M105</f>
        <v>-</v>
      </c>
      <c r="U106" s="61" t="s">
        <v>62</v>
      </c>
      <c r="V106" s="99"/>
      <c r="W106" s="181" t="str">
        <f>IF(COUNTBLANK(AC99:AC102)=0,IF(AC101&gt;AC102,W101,W102),"-")</f>
        <v>-</v>
      </c>
      <c r="X106" s="101"/>
      <c r="Y106" s="101"/>
      <c r="Z106" s="101"/>
      <c r="AA106" s="102"/>
      <c r="AB106" s="103"/>
      <c r="AC106" s="104"/>
      <c r="AD106" s="68" t="str">
        <f>W105</f>
        <v>-</v>
      </c>
      <c r="AE106" s="61"/>
      <c r="AF106" s="105"/>
      <c r="AG106" s="182" t="str">
        <f>IF(COUNTBLANK(AM99:AM102)=0,IF(AM101&gt;AM102,AG101,AG102),"-")</f>
        <v>-</v>
      </c>
      <c r="AH106" s="107"/>
      <c r="AI106" s="107"/>
      <c r="AJ106" s="107"/>
      <c r="AK106" s="108"/>
      <c r="AL106" s="109"/>
      <c r="AM106" s="110"/>
      <c r="AN106" s="68" t="str">
        <f>AG105</f>
        <v>-</v>
      </c>
    </row>
    <row r="107" ht="27.0" customHeight="1">
      <c r="A107" s="61" t="s">
        <v>63</v>
      </c>
      <c r="B107" s="111"/>
      <c r="C107" s="183" t="str">
        <f>IF(COUNTBLANK(I99:I102)=0,IF(I99&gt;I100,C100,C99),"-")</f>
        <v>-</v>
      </c>
      <c r="G107" s="113"/>
      <c r="H107" s="114"/>
      <c r="I107" s="115"/>
      <c r="J107" s="68" t="str">
        <f>C108</f>
        <v>-</v>
      </c>
      <c r="K107" s="61" t="s">
        <v>63</v>
      </c>
      <c r="L107" s="116"/>
      <c r="M107" s="183" t="str">
        <f>IF(COUNTBLANK(S99:S102)=0,IF(S99&gt;S100,M100,M99),"-")</f>
        <v>-</v>
      </c>
      <c r="Q107" s="113"/>
      <c r="R107" s="114"/>
      <c r="S107" s="117"/>
      <c r="T107" s="68" t="str">
        <f>M108</f>
        <v>-</v>
      </c>
      <c r="U107" s="61" t="s">
        <v>63</v>
      </c>
      <c r="V107" s="118"/>
      <c r="W107" s="183" t="str">
        <f>IF(COUNTBLANK(AC99:AC102)=0,IF(AC99&gt;AC100,W100,W99),"-")</f>
        <v>-</v>
      </c>
      <c r="AA107" s="113"/>
      <c r="AB107" s="114"/>
      <c r="AC107" s="119"/>
      <c r="AD107" s="68" t="str">
        <f>W108</f>
        <v>-</v>
      </c>
      <c r="AE107" s="61"/>
      <c r="AF107" s="120"/>
      <c r="AG107" s="183" t="str">
        <f>IF(COUNTBLANK(AM99:AM102)=0,IF(AM99&gt;AM100,AG100,AG99),"-")</f>
        <v>-</v>
      </c>
      <c r="AK107" s="113"/>
      <c r="AL107" s="114"/>
      <c r="AM107" s="121"/>
      <c r="AN107" s="68" t="str">
        <f>AG108</f>
        <v>-</v>
      </c>
    </row>
    <row r="108" ht="27.0" customHeight="1">
      <c r="A108" s="61" t="s">
        <v>63</v>
      </c>
      <c r="B108" s="122"/>
      <c r="C108" s="184" t="str">
        <f>IF(COUNTBLANK(I99:I102)=0,IF(I101&gt;I102,C102,C101),"-")</f>
        <v>-</v>
      </c>
      <c r="D108" s="185"/>
      <c r="E108" s="185"/>
      <c r="F108" s="185"/>
      <c r="G108" s="186"/>
      <c r="H108" s="187"/>
      <c r="I108" s="188"/>
      <c r="J108" s="68" t="str">
        <f>C107</f>
        <v>-</v>
      </c>
      <c r="K108" s="61" t="s">
        <v>63</v>
      </c>
      <c r="L108" s="127"/>
      <c r="M108" s="189" t="str">
        <f>IF(COUNTBLANK(S99:S102)=0,IF(S101&gt;S102,M102,M101),"-")</f>
        <v>-</v>
      </c>
      <c r="N108" s="129"/>
      <c r="O108" s="129"/>
      <c r="P108" s="129"/>
      <c r="Q108" s="130"/>
      <c r="R108" s="131"/>
      <c r="S108" s="132"/>
      <c r="T108" s="68" t="str">
        <f>M107</f>
        <v>-</v>
      </c>
      <c r="U108" s="61" t="s">
        <v>63</v>
      </c>
      <c r="V108" s="133"/>
      <c r="W108" s="190" t="str">
        <f>IF(COUNTBLANK(AC99:AC102)=0,IF(AC101&gt;AC102,W102,W101),"-")</f>
        <v>-</v>
      </c>
      <c r="X108" s="135"/>
      <c r="Y108" s="135"/>
      <c r="Z108" s="135"/>
      <c r="AA108" s="136"/>
      <c r="AB108" s="137"/>
      <c r="AC108" s="138"/>
      <c r="AD108" s="68" t="str">
        <f>W107</f>
        <v>-</v>
      </c>
      <c r="AE108" s="61"/>
      <c r="AF108" s="139"/>
      <c r="AG108" s="191" t="str">
        <f>IF(COUNTBLANK(AM99:AM102)=0,IF(AM101&gt;AM102,AG102,AG101),"-")</f>
        <v>-</v>
      </c>
      <c r="AH108" s="192"/>
      <c r="AI108" s="192"/>
      <c r="AJ108" s="192"/>
      <c r="AK108" s="193"/>
      <c r="AL108" s="194"/>
      <c r="AM108" s="195"/>
      <c r="AN108" s="68" t="str">
        <f>AG107</f>
        <v>-</v>
      </c>
    </row>
    <row r="109" ht="13.5" customHeight="1">
      <c r="A109" s="144"/>
      <c r="B109" s="145" t="s">
        <v>60</v>
      </c>
      <c r="C109" s="146" t="s">
        <v>5</v>
      </c>
      <c r="D109" s="147"/>
      <c r="E109" s="147"/>
      <c r="F109" s="147"/>
      <c r="G109" s="148"/>
      <c r="H109" s="149" t="s">
        <v>57</v>
      </c>
      <c r="I109" s="150"/>
      <c r="J109" s="151"/>
      <c r="K109" s="144"/>
      <c r="L109" s="152" t="s">
        <v>60</v>
      </c>
      <c r="M109" s="153" t="s">
        <v>5</v>
      </c>
      <c r="N109" s="154"/>
      <c r="O109" s="154"/>
      <c r="P109" s="154"/>
      <c r="Q109" s="155"/>
      <c r="R109" s="156" t="s">
        <v>57</v>
      </c>
      <c r="S109" s="157"/>
      <c r="T109" s="151"/>
      <c r="U109" s="144"/>
      <c r="V109" s="158" t="s">
        <v>60</v>
      </c>
      <c r="W109" s="159" t="s">
        <v>5</v>
      </c>
      <c r="X109" s="160"/>
      <c r="Y109" s="160"/>
      <c r="Z109" s="160"/>
      <c r="AA109" s="161"/>
      <c r="AB109" s="162" t="s">
        <v>57</v>
      </c>
      <c r="AC109" s="163"/>
      <c r="AD109" s="151"/>
      <c r="AE109" s="144"/>
      <c r="AF109" s="196" t="s">
        <v>60</v>
      </c>
      <c r="AG109" s="197" t="s">
        <v>5</v>
      </c>
      <c r="AH109" s="198"/>
      <c r="AI109" s="198"/>
      <c r="AJ109" s="198"/>
      <c r="AK109" s="199"/>
      <c r="AL109" s="200" t="s">
        <v>57</v>
      </c>
      <c r="AM109" s="201"/>
      <c r="AN109" s="151"/>
    </row>
    <row r="110" ht="27.0" customHeight="1">
      <c r="A110" s="170"/>
      <c r="B110" s="55" t="str">
        <f>B87</f>
        <v>BARRAGES : 18H00 - 19H30</v>
      </c>
      <c r="C110" s="171"/>
      <c r="D110" s="171"/>
      <c r="E110" s="171"/>
      <c r="F110" s="171"/>
      <c r="G110" s="171"/>
      <c r="H110" s="56" t="s">
        <v>56</v>
      </c>
      <c r="I110" s="57" t="s">
        <v>57</v>
      </c>
      <c r="J110" s="170"/>
      <c r="K110" s="170"/>
      <c r="L110" s="172" t="str">
        <f>B110</f>
        <v>BARRAGES : 18H00 - 19H30</v>
      </c>
      <c r="M110" s="171"/>
      <c r="N110" s="171"/>
      <c r="O110" s="171"/>
      <c r="P110" s="171"/>
      <c r="Q110" s="171"/>
      <c r="R110" s="56" t="s">
        <v>56</v>
      </c>
      <c r="S110" s="57" t="s">
        <v>57</v>
      </c>
      <c r="T110" s="170"/>
      <c r="U110" s="170"/>
      <c r="V110" s="173" t="str">
        <f>B110</f>
        <v>BARRAGES : 18H00 - 19H30</v>
      </c>
      <c r="W110" s="171"/>
      <c r="X110" s="171"/>
      <c r="Y110" s="171"/>
      <c r="Z110" s="171"/>
      <c r="AA110" s="171"/>
      <c r="AB110" s="56" t="s">
        <v>56</v>
      </c>
      <c r="AC110" s="57" t="s">
        <v>57</v>
      </c>
      <c r="AD110" s="170"/>
      <c r="AE110" s="170"/>
      <c r="AF110" s="174" t="str">
        <f>B110</f>
        <v>BARRAGES : 18H00 - 19H30</v>
      </c>
      <c r="AG110" s="171"/>
      <c r="AH110" s="171"/>
      <c r="AI110" s="171"/>
      <c r="AJ110" s="171"/>
      <c r="AK110" s="171"/>
      <c r="AL110" s="56" t="s">
        <v>56</v>
      </c>
      <c r="AM110" s="57" t="s">
        <v>57</v>
      </c>
      <c r="AN110" s="170"/>
    </row>
    <row r="111" ht="27.0" customHeight="1">
      <c r="A111" s="61" t="s">
        <v>65</v>
      </c>
      <c r="B111" s="62">
        <v>55.0</v>
      </c>
      <c r="C111" s="175" t="str">
        <f>IF(COUNTBLANK(I105:I108)=0,IF(I105&gt;I106,C106,C105),"-")</f>
        <v>-</v>
      </c>
      <c r="D111" s="64"/>
      <c r="E111" s="64"/>
      <c r="F111" s="64"/>
      <c r="G111" s="65"/>
      <c r="H111" s="66"/>
      <c r="I111" s="67"/>
      <c r="J111" s="68" t="str">
        <f>C112</f>
        <v>-</v>
      </c>
      <c r="K111" s="61" t="s">
        <v>65</v>
      </c>
      <c r="L111" s="69">
        <v>56.0</v>
      </c>
      <c r="M111" s="176" t="str">
        <f>IF(COUNTBLANK(S105:S108)=0,IF(S105&gt;S106,M106,M105),"-")</f>
        <v>-</v>
      </c>
      <c r="N111" s="71"/>
      <c r="O111" s="71"/>
      <c r="P111" s="71"/>
      <c r="Q111" s="72"/>
      <c r="R111" s="73"/>
      <c r="S111" s="74"/>
      <c r="T111" s="68" t="str">
        <f>M112</f>
        <v>-</v>
      </c>
      <c r="U111" s="61" t="s">
        <v>65</v>
      </c>
      <c r="V111" s="75">
        <v>57.0</v>
      </c>
      <c r="W111" s="177" t="str">
        <f>IF(COUNTBLANK(AC105:AC108)=0,IF(AC105&gt;AC106,W106,W105),"-")</f>
        <v>-</v>
      </c>
      <c r="X111" s="77"/>
      <c r="Y111" s="77"/>
      <c r="Z111" s="77"/>
      <c r="AA111" s="78"/>
      <c r="AB111" s="79"/>
      <c r="AC111" s="80"/>
      <c r="AD111" s="68" t="str">
        <f>W112</f>
        <v>-</v>
      </c>
      <c r="AE111" s="61"/>
      <c r="AF111" s="81">
        <v>58.0</v>
      </c>
      <c r="AG111" s="178" t="str">
        <f>IF(COUNTBLANK(AM105:AM108)=0,IF(AM105&gt;AM106,AG106,AG105),"-")</f>
        <v>-</v>
      </c>
      <c r="AH111" s="83"/>
      <c r="AI111" s="83"/>
      <c r="AJ111" s="83"/>
      <c r="AK111" s="84"/>
      <c r="AL111" s="85"/>
      <c r="AM111" s="86"/>
      <c r="AN111" s="68" t="str">
        <f>AG112</f>
        <v>-</v>
      </c>
    </row>
    <row r="112" ht="27.0" customHeight="1">
      <c r="A112" s="61" t="s">
        <v>65</v>
      </c>
      <c r="B112" s="122"/>
      <c r="C112" s="184" t="str">
        <f>IF(COUNTBLANK(I105:I108)=0,IF(I107&gt;I108,C107,C108),"-")</f>
        <v>-</v>
      </c>
      <c r="D112" s="185"/>
      <c r="E112" s="185"/>
      <c r="F112" s="185"/>
      <c r="G112" s="186"/>
      <c r="H112" s="187"/>
      <c r="I112" s="188"/>
      <c r="J112" s="68" t="str">
        <f>C111</f>
        <v>-</v>
      </c>
      <c r="K112" s="61" t="s">
        <v>65</v>
      </c>
      <c r="L112" s="127"/>
      <c r="M112" s="189" t="str">
        <f>IF(COUNTBLANK(S105:S108)=0,IF(S107&gt;S108,M107,M108),"-")</f>
        <v>-</v>
      </c>
      <c r="N112" s="129"/>
      <c r="O112" s="129"/>
      <c r="P112" s="129"/>
      <c r="Q112" s="130"/>
      <c r="R112" s="131"/>
      <c r="S112" s="132"/>
      <c r="T112" s="68" t="str">
        <f>M111</f>
        <v>-</v>
      </c>
      <c r="U112" s="61" t="s">
        <v>65</v>
      </c>
      <c r="V112" s="133"/>
      <c r="W112" s="190" t="str">
        <f>IF(COUNTBLANK(AC105:AC108)=0,IF(AC107&gt;AC108,W107,W108),"-")</f>
        <v>-</v>
      </c>
      <c r="X112" s="135"/>
      <c r="Y112" s="135"/>
      <c r="Z112" s="135"/>
      <c r="AA112" s="136"/>
      <c r="AB112" s="137"/>
      <c r="AC112" s="138"/>
      <c r="AD112" s="68" t="str">
        <f>W111</f>
        <v>-</v>
      </c>
      <c r="AE112" s="61"/>
      <c r="AF112" s="139"/>
      <c r="AG112" s="191" t="str">
        <f>IF(COUNTBLANK(AM105:AM108)=0,IF(AM107&gt;AM108,AG107,AG108),"-")</f>
        <v>-</v>
      </c>
      <c r="AH112" s="192"/>
      <c r="AI112" s="192"/>
      <c r="AJ112" s="192"/>
      <c r="AK112" s="193"/>
      <c r="AL112" s="194"/>
      <c r="AM112" s="195"/>
      <c r="AN112" s="68" t="str">
        <f>AG111</f>
        <v>-</v>
      </c>
    </row>
    <row r="113" ht="13.5" customHeight="1">
      <c r="A113" s="203"/>
      <c r="B113" s="145" t="s">
        <v>60</v>
      </c>
      <c r="C113" s="146" t="s">
        <v>5</v>
      </c>
      <c r="D113" s="147"/>
      <c r="E113" s="147"/>
      <c r="F113" s="147"/>
      <c r="G113" s="148"/>
      <c r="H113" s="149" t="s">
        <v>57</v>
      </c>
      <c r="I113" s="150"/>
      <c r="J113" s="204"/>
      <c r="K113" s="203"/>
      <c r="L113" s="152" t="s">
        <v>60</v>
      </c>
      <c r="M113" s="153" t="s">
        <v>5</v>
      </c>
      <c r="N113" s="154"/>
      <c r="O113" s="154"/>
      <c r="P113" s="154"/>
      <c r="Q113" s="155"/>
      <c r="R113" s="156" t="s">
        <v>57</v>
      </c>
      <c r="S113" s="157"/>
      <c r="T113" s="204"/>
      <c r="U113" s="203"/>
      <c r="V113" s="158" t="s">
        <v>60</v>
      </c>
      <c r="W113" s="159" t="s">
        <v>5</v>
      </c>
      <c r="X113" s="160"/>
      <c r="Y113" s="160"/>
      <c r="Z113" s="160"/>
      <c r="AA113" s="161"/>
      <c r="AB113" s="162" t="s">
        <v>57</v>
      </c>
      <c r="AC113" s="163"/>
      <c r="AD113" s="204"/>
      <c r="AE113" s="203"/>
      <c r="AF113" s="196" t="s">
        <v>60</v>
      </c>
      <c r="AG113" s="197" t="s">
        <v>5</v>
      </c>
      <c r="AH113" s="198"/>
      <c r="AI113" s="198"/>
      <c r="AJ113" s="198"/>
      <c r="AK113" s="199"/>
      <c r="AL113" s="200" t="s">
        <v>57</v>
      </c>
      <c r="AM113" s="201"/>
      <c r="AN113" s="204"/>
    </row>
    <row r="114" ht="27.0" customHeight="1">
      <c r="A114" s="205"/>
      <c r="B114" s="206"/>
      <c r="C114" s="207"/>
      <c r="D114" s="207"/>
      <c r="E114" s="207"/>
      <c r="F114" s="207"/>
      <c r="G114" s="207"/>
      <c r="H114" s="207"/>
      <c r="I114" s="208"/>
      <c r="J114" s="205"/>
      <c r="K114" s="205"/>
      <c r="L114" s="206"/>
      <c r="M114" s="207"/>
      <c r="N114" s="207"/>
      <c r="O114" s="207"/>
      <c r="P114" s="207"/>
      <c r="Q114" s="207"/>
      <c r="R114" s="207"/>
      <c r="S114" s="207"/>
      <c r="T114" s="205"/>
      <c r="U114" s="205"/>
      <c r="V114" s="206"/>
      <c r="W114" s="207"/>
      <c r="X114" s="207"/>
      <c r="Y114" s="207"/>
      <c r="Z114" s="207"/>
      <c r="AA114" s="207"/>
      <c r="AB114" s="207"/>
      <c r="AC114" s="207"/>
      <c r="AD114" s="205"/>
      <c r="AE114" s="205"/>
      <c r="AF114" s="206"/>
      <c r="AG114" s="207"/>
      <c r="AH114" s="207"/>
      <c r="AI114" s="207"/>
      <c r="AJ114" s="207"/>
      <c r="AK114" s="207"/>
      <c r="AL114" s="207"/>
      <c r="AM114" s="207"/>
      <c r="AN114" s="205"/>
    </row>
    <row r="115" ht="27.0" customHeight="1">
      <c r="A115" s="8"/>
      <c r="B115" s="62" t="s">
        <v>242</v>
      </c>
      <c r="C115" s="209" t="str">
        <f>IF(COUNTBLANK(I105:I108)=0,IF(I105&gt;I106,C105,C106),"-")</f>
        <v>-</v>
      </c>
      <c r="D115" s="64"/>
      <c r="E115" s="64"/>
      <c r="F115" s="64"/>
      <c r="G115" s="64"/>
      <c r="H115" s="210"/>
      <c r="I115" s="211"/>
      <c r="J115" s="8"/>
      <c r="K115" s="8"/>
      <c r="L115" s="69" t="s">
        <v>243</v>
      </c>
      <c r="M115" s="212" t="str">
        <f>IF(COUNTBLANK(S105:S108)=0,IF(S105&gt;S106,M105,M106),"-")</f>
        <v>-</v>
      </c>
      <c r="N115" s="71"/>
      <c r="O115" s="71"/>
      <c r="P115" s="71"/>
      <c r="Q115" s="71"/>
      <c r="R115" s="213"/>
      <c r="S115" s="214"/>
      <c r="T115" s="8"/>
      <c r="U115" s="8"/>
      <c r="V115" s="75" t="s">
        <v>244</v>
      </c>
      <c r="W115" s="215" t="str">
        <f>IF(COUNTBLANK(AC105:AC108)=0,IF(AC105&gt;AC106,W105,W106),"-")</f>
        <v>-</v>
      </c>
      <c r="X115" s="77"/>
      <c r="Y115" s="77"/>
      <c r="Z115" s="77"/>
      <c r="AA115" s="77"/>
      <c r="AB115" s="216"/>
      <c r="AC115" s="217"/>
      <c r="AD115" s="8"/>
      <c r="AE115" s="8"/>
      <c r="AF115" s="81" t="s">
        <v>245</v>
      </c>
      <c r="AG115" s="218" t="str">
        <f>IF(COUNTBLANK(AM105:AM108)=0,IF(AM105&gt;AM106,AG105,AG106),"-")</f>
        <v>-</v>
      </c>
      <c r="AH115" s="83"/>
      <c r="AI115" s="83"/>
      <c r="AJ115" s="83"/>
      <c r="AK115" s="83"/>
      <c r="AL115" s="219"/>
      <c r="AM115" s="220"/>
      <c r="AN115" s="8"/>
    </row>
    <row r="116" ht="27.0" customHeight="1">
      <c r="A116" s="8"/>
      <c r="B116" s="221" t="s">
        <v>246</v>
      </c>
      <c r="C116" s="222" t="str">
        <f>IF(COUNTBLANK(I111:I112)=0,IF(I111&gt;I112,C111,C112),"-")</f>
        <v>-</v>
      </c>
      <c r="H116" s="223"/>
      <c r="I116" s="224"/>
      <c r="J116" s="8"/>
      <c r="K116" s="8"/>
      <c r="L116" s="225" t="s">
        <v>247</v>
      </c>
      <c r="M116" s="226" t="str">
        <f>IF(COUNTBLANK(S111:S112)=0,IF(S111&gt;S112,M111,M112),"-")</f>
        <v>-</v>
      </c>
      <c r="R116" s="227"/>
      <c r="S116" s="228"/>
      <c r="T116" s="8"/>
      <c r="U116" s="8"/>
      <c r="V116" s="229" t="s">
        <v>248</v>
      </c>
      <c r="W116" s="230" t="str">
        <f>IF(COUNTBLANK(AC111:AC112)=0,IF(AC111&gt;AC112,W111,W112),"-")</f>
        <v>-</v>
      </c>
      <c r="AB116" s="231"/>
      <c r="AC116" s="232"/>
      <c r="AD116" s="8"/>
      <c r="AE116" s="8"/>
      <c r="AF116" s="233" t="s">
        <v>249</v>
      </c>
      <c r="AG116" s="234" t="str">
        <f>IF(COUNTBLANK(AM111:AM112)=0,IF(AM111&gt;AM112,AG111,AG112),"-")</f>
        <v>-</v>
      </c>
      <c r="AL116" s="235"/>
      <c r="AM116" s="236"/>
      <c r="AN116" s="8"/>
    </row>
    <row r="117" ht="27.0" customHeight="1">
      <c r="A117" s="8"/>
      <c r="B117" s="111" t="s">
        <v>250</v>
      </c>
      <c r="C117" s="237" t="str">
        <f>IF(COUNTBLANK(I111:I112)=0,IF(I111&gt;I112,C112,C111),"-")</f>
        <v>-</v>
      </c>
      <c r="H117" s="238"/>
      <c r="I117" s="239"/>
      <c r="J117" s="8"/>
      <c r="K117" s="8"/>
      <c r="L117" s="116" t="s">
        <v>251</v>
      </c>
      <c r="M117" s="237" t="str">
        <f>IF(COUNTBLANK(S111:S112)=0,IF(S111&gt;S112,M112,M111),"-")</f>
        <v>-</v>
      </c>
      <c r="R117" s="238"/>
      <c r="S117" s="240"/>
      <c r="T117" s="8"/>
      <c r="U117" s="8"/>
      <c r="V117" s="118" t="s">
        <v>252</v>
      </c>
      <c r="W117" s="237" t="str">
        <f>IF(COUNTBLANK(AC111:AC112)=0,IF(AC111&gt;AC112,W112,W111),"-")</f>
        <v>-</v>
      </c>
      <c r="AB117" s="238"/>
      <c r="AC117" s="241"/>
      <c r="AD117" s="8"/>
      <c r="AE117" s="8"/>
      <c r="AF117" s="120" t="s">
        <v>253</v>
      </c>
      <c r="AG117" s="237" t="str">
        <f>IF(COUNTBLANK(AM111:AM112)=0,IF(AM111&gt;AM112,AG112,AG111),"-")</f>
        <v>-</v>
      </c>
      <c r="AL117" s="238"/>
      <c r="AM117" s="242"/>
      <c r="AN117" s="8"/>
    </row>
    <row r="118" ht="27.0" customHeight="1">
      <c r="A118" s="8"/>
      <c r="B118" s="243" t="s">
        <v>254</v>
      </c>
      <c r="C118" s="244" t="str">
        <f>IF(COUNTBLANK(I105:I108)=0,IF(I107&gt;I108,C108,C107),"-")</f>
        <v>-</v>
      </c>
      <c r="D118" s="185"/>
      <c r="E118" s="185"/>
      <c r="F118" s="185"/>
      <c r="G118" s="185"/>
      <c r="H118" s="245"/>
      <c r="I118" s="246"/>
      <c r="J118" s="8"/>
      <c r="K118" s="8"/>
      <c r="L118" s="247" t="s">
        <v>255</v>
      </c>
      <c r="M118" s="248" t="str">
        <f>IF(COUNTBLANK(S105:S108)=0,IF(S107&gt;S108,M108,M107),"-")</f>
        <v>-</v>
      </c>
      <c r="N118" s="129"/>
      <c r="O118" s="129"/>
      <c r="P118" s="129"/>
      <c r="Q118" s="129"/>
      <c r="R118" s="249"/>
      <c r="S118" s="250"/>
      <c r="T118" s="8"/>
      <c r="U118" s="8"/>
      <c r="V118" s="251" t="s">
        <v>256</v>
      </c>
      <c r="W118" s="252" t="str">
        <f>IF(COUNTBLANK(AC105:AC108)=0,IF(AC107&gt;AC108,W108,W107),"-")</f>
        <v>-</v>
      </c>
      <c r="X118" s="135"/>
      <c r="Y118" s="135"/>
      <c r="Z118" s="135"/>
      <c r="AA118" s="135"/>
      <c r="AB118" s="253"/>
      <c r="AC118" s="254"/>
      <c r="AD118" s="8"/>
      <c r="AE118" s="8"/>
      <c r="AF118" s="255" t="s">
        <v>257</v>
      </c>
      <c r="AG118" s="256" t="str">
        <f>IF(COUNTBLANK(AM105:AM108)=0,IF(AM107&gt;AM108,AG108,AG107),"-")</f>
        <v>-</v>
      </c>
      <c r="AH118" s="192"/>
      <c r="AI118" s="192"/>
      <c r="AJ118" s="192"/>
      <c r="AK118" s="192"/>
      <c r="AL118" s="257"/>
      <c r="AM118" s="258"/>
      <c r="AN118" s="8"/>
    </row>
    <row r="119" ht="27.0" customHeight="1">
      <c r="A119" s="259"/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</row>
    <row r="120" ht="27.0" customHeight="1">
      <c r="A120" s="259"/>
      <c r="B120" s="46" t="s">
        <v>258</v>
      </c>
      <c r="C120" s="47"/>
      <c r="D120" s="47"/>
      <c r="E120" s="47"/>
      <c r="F120" s="47"/>
      <c r="G120" s="47"/>
      <c r="H120" s="47"/>
      <c r="I120" s="47"/>
      <c r="J120" s="45"/>
      <c r="K120" s="45"/>
      <c r="L120" s="48" t="s">
        <v>259</v>
      </c>
      <c r="M120" s="49"/>
      <c r="N120" s="49"/>
      <c r="O120" s="49"/>
      <c r="P120" s="49"/>
      <c r="Q120" s="49"/>
      <c r="R120" s="49"/>
      <c r="S120" s="49"/>
      <c r="T120" s="45"/>
      <c r="U120" s="45"/>
      <c r="V120" s="50" t="s">
        <v>260</v>
      </c>
      <c r="W120" s="51"/>
      <c r="X120" s="51"/>
      <c r="Y120" s="51"/>
      <c r="Z120" s="51"/>
      <c r="AA120" s="51"/>
      <c r="AB120" s="51"/>
      <c r="AC120" s="51"/>
      <c r="AD120" s="45"/>
      <c r="AE120" s="45"/>
      <c r="AF120" s="52" t="s">
        <v>261</v>
      </c>
      <c r="AG120" s="53"/>
      <c r="AH120" s="53"/>
      <c r="AI120" s="53"/>
      <c r="AJ120" s="53"/>
      <c r="AK120" s="53"/>
      <c r="AL120" s="53"/>
      <c r="AM120" s="53"/>
      <c r="AN120" s="259"/>
    </row>
    <row r="121" ht="27.0" customHeight="1">
      <c r="A121" s="259"/>
      <c r="B121" s="55" t="str">
        <f>B98</f>
        <v>PARTIE 1 : 13H30 - 15h00 (VEN)</v>
      </c>
      <c r="C121" s="54"/>
      <c r="D121" s="54"/>
      <c r="E121" s="54"/>
      <c r="F121" s="54"/>
      <c r="G121" s="54"/>
      <c r="H121" s="56" t="s">
        <v>56</v>
      </c>
      <c r="I121" s="57" t="s">
        <v>57</v>
      </c>
      <c r="J121" s="54"/>
      <c r="K121" s="54"/>
      <c r="L121" s="58" t="str">
        <f>B121</f>
        <v>PARTIE 1 : 13H30 - 15h00 (VEN)</v>
      </c>
      <c r="M121" s="54"/>
      <c r="N121" s="54"/>
      <c r="O121" s="54"/>
      <c r="P121" s="54"/>
      <c r="Q121" s="54"/>
      <c r="R121" s="56" t="s">
        <v>56</v>
      </c>
      <c r="S121" s="57" t="s">
        <v>57</v>
      </c>
      <c r="T121" s="54"/>
      <c r="U121" s="54"/>
      <c r="V121" s="59" t="str">
        <f>B121</f>
        <v>PARTIE 1 : 13H30 - 15h00 (VEN)</v>
      </c>
      <c r="W121" s="54"/>
      <c r="X121" s="54"/>
      <c r="Y121" s="54"/>
      <c r="Z121" s="54"/>
      <c r="AA121" s="54"/>
      <c r="AB121" s="56" t="s">
        <v>56</v>
      </c>
      <c r="AC121" s="57" t="s">
        <v>57</v>
      </c>
      <c r="AD121" s="54"/>
      <c r="AE121" s="54"/>
      <c r="AF121" s="60" t="str">
        <f>B121</f>
        <v>PARTIE 1 : 13H30 - 15h00 (VEN)</v>
      </c>
      <c r="AG121" s="54"/>
      <c r="AH121" s="54"/>
      <c r="AI121" s="54"/>
      <c r="AJ121" s="54"/>
      <c r="AK121" s="54"/>
      <c r="AL121" s="56" t="s">
        <v>56</v>
      </c>
      <c r="AM121" s="57" t="s">
        <v>57</v>
      </c>
      <c r="AN121" s="259"/>
    </row>
    <row r="122" ht="27.0" customHeight="1">
      <c r="A122" s="259"/>
      <c r="B122" s="62">
        <v>57.0</v>
      </c>
      <c r="C122" s="63" t="str">
        <f>IFERROR(VLOOKUP("9A",$G$8:$N$71,3,FALSE),"")</f>
        <v>BESSON Isabelle (07)</v>
      </c>
      <c r="D122" s="64"/>
      <c r="E122" s="64"/>
      <c r="F122" s="64"/>
      <c r="G122" s="65"/>
      <c r="H122" s="66"/>
      <c r="I122" s="67"/>
      <c r="J122" s="68" t="str">
        <f>C123</f>
        <v>COLBACH Chantal (63)</v>
      </c>
      <c r="K122" s="61" t="s">
        <v>58</v>
      </c>
      <c r="L122" s="69">
        <v>58.0</v>
      </c>
      <c r="M122" s="70" t="str">
        <f>IFERROR(VLOOKUP("10A",$G$8:$N$71,3,FALSE),"")</f>
        <v>DECLEE Elodie (14)</v>
      </c>
      <c r="N122" s="71"/>
      <c r="O122" s="71"/>
      <c r="P122" s="71"/>
      <c r="Q122" s="72"/>
      <c r="R122" s="73"/>
      <c r="S122" s="74"/>
      <c r="T122" s="68" t="str">
        <f>M123</f>
        <v>COLAS Raymonde (69)</v>
      </c>
      <c r="U122" s="61" t="s">
        <v>58</v>
      </c>
      <c r="V122" s="75">
        <v>59.0</v>
      </c>
      <c r="W122" s="76" t="str">
        <f>IFERROR(VLOOKUP("11A",$G$8:$N$71,3,FALSE),"")</f>
        <v>SCHWEIG Marion (69)</v>
      </c>
      <c r="X122" s="77"/>
      <c r="Y122" s="77"/>
      <c r="Z122" s="77"/>
      <c r="AA122" s="78"/>
      <c r="AB122" s="79"/>
      <c r="AC122" s="80"/>
      <c r="AD122" s="68" t="str">
        <f>W123</f>
        <v>SCACCIALUPI Jennifer (38)</v>
      </c>
      <c r="AE122" s="61"/>
      <c r="AF122" s="81">
        <v>60.0</v>
      </c>
      <c r="AG122" s="82" t="str">
        <f>IFERROR(VLOOKUP("12A",$G$8:$N$71,3,FALSE),"")</f>
        <v>VINCENT Sylvie (01)</v>
      </c>
      <c r="AH122" s="83"/>
      <c r="AI122" s="83"/>
      <c r="AJ122" s="83"/>
      <c r="AK122" s="84"/>
      <c r="AL122" s="85"/>
      <c r="AM122" s="86"/>
      <c r="AN122" s="259"/>
    </row>
    <row r="123" ht="27.0" customHeight="1">
      <c r="A123" s="259"/>
      <c r="B123" s="87"/>
      <c r="C123" s="88" t="str">
        <f>IFERROR(VLOOKUP("9B",$G$8:$N$71,3,FALSE),"")</f>
        <v>COLBACH Chantal (63)</v>
      </c>
      <c r="D123" s="89"/>
      <c r="E123" s="89"/>
      <c r="F123" s="89"/>
      <c r="G123" s="90"/>
      <c r="H123" s="91"/>
      <c r="I123" s="92"/>
      <c r="J123" s="68" t="str">
        <f>C122</f>
        <v>BESSON Isabelle (07)</v>
      </c>
      <c r="K123" s="61" t="s">
        <v>58</v>
      </c>
      <c r="L123" s="93"/>
      <c r="M123" s="94" t="str">
        <f>IFERROR(VLOOKUP("10B",$G$8:$N$71,3,FALSE),"")</f>
        <v>COLAS Raymonde (69)</v>
      </c>
      <c r="N123" s="95"/>
      <c r="O123" s="95"/>
      <c r="P123" s="95"/>
      <c r="Q123" s="96"/>
      <c r="R123" s="97"/>
      <c r="S123" s="98"/>
      <c r="T123" s="68" t="str">
        <f>M122</f>
        <v>DECLEE Elodie (14)</v>
      </c>
      <c r="U123" s="61" t="s">
        <v>58</v>
      </c>
      <c r="V123" s="99"/>
      <c r="W123" s="100" t="str">
        <f>IFERROR(VLOOKUP("11B",$G$8:$N$71,3,FALSE),"")</f>
        <v>SCACCIALUPI Jennifer (38)</v>
      </c>
      <c r="X123" s="101"/>
      <c r="Y123" s="101"/>
      <c r="Z123" s="101"/>
      <c r="AA123" s="102"/>
      <c r="AB123" s="103"/>
      <c r="AC123" s="104"/>
      <c r="AD123" s="68" t="str">
        <f>W122</f>
        <v>SCHWEIG Marion (69)</v>
      </c>
      <c r="AE123" s="61"/>
      <c r="AF123" s="105"/>
      <c r="AG123" s="106" t="str">
        <f>IFERROR(VLOOKUP("12B",$G$8:$N$71,3,FALSE),"")</f>
        <v>JULIEN Severine (12)</v>
      </c>
      <c r="AH123" s="107"/>
      <c r="AI123" s="107"/>
      <c r="AJ123" s="107"/>
      <c r="AK123" s="108"/>
      <c r="AL123" s="109"/>
      <c r="AM123" s="110"/>
      <c r="AN123" s="259"/>
    </row>
    <row r="124" ht="27.0" customHeight="1">
      <c r="A124" s="259"/>
      <c r="B124" s="111"/>
      <c r="C124" s="112" t="str">
        <f>IFERROR(VLOOKUP("9C",$G$8:$N$71,3,FALSE),"")</f>
        <v>FAURE Nadine (01)</v>
      </c>
      <c r="G124" s="113"/>
      <c r="H124" s="114"/>
      <c r="I124" s="115">
        <v>13.0</v>
      </c>
      <c r="J124" s="68" t="str">
        <f>C125</f>
        <v>Office</v>
      </c>
      <c r="K124" s="61" t="s">
        <v>59</v>
      </c>
      <c r="L124" s="116"/>
      <c r="M124" s="112" t="str">
        <f>IFERROR(VLOOKUP("10C",$G$8:$N$71,3,FALSE),"")</f>
        <v>MERMOZ Elodie (73)</v>
      </c>
      <c r="Q124" s="113"/>
      <c r="R124" s="114"/>
      <c r="S124" s="117">
        <v>13.0</v>
      </c>
      <c r="T124" s="68" t="str">
        <f>M125</f>
        <v>Office</v>
      </c>
      <c r="U124" s="61" t="s">
        <v>59</v>
      </c>
      <c r="V124" s="118"/>
      <c r="W124" s="112" t="str">
        <f>IFERROR(VLOOKUP("11C",$G$8:$N$71,3,FALSE),"")</f>
        <v>THEVENET Marine (71)</v>
      </c>
      <c r="AA124" s="113"/>
      <c r="AB124" s="114"/>
      <c r="AC124" s="119">
        <v>13.0</v>
      </c>
      <c r="AD124" s="68" t="str">
        <f>W125</f>
        <v>Office</v>
      </c>
      <c r="AE124" s="61"/>
      <c r="AF124" s="120"/>
      <c r="AG124" s="112" t="str">
        <f>IFERROR(VLOOKUP("12C",$G$8:$N$71,3,FALSE),"")</f>
        <v>GIORDANO Emilie (54)</v>
      </c>
      <c r="AK124" s="113"/>
      <c r="AL124" s="114"/>
      <c r="AM124" s="121">
        <v>13.0</v>
      </c>
      <c r="AN124" s="259"/>
    </row>
    <row r="125" ht="27.0" customHeight="1">
      <c r="A125" s="259"/>
      <c r="B125" s="122"/>
      <c r="C125" s="123" t="str">
        <f>IFERROR(VLOOKUP("9D",$G$8:$N$71,3,FALSE),"")</f>
        <v>Office</v>
      </c>
      <c r="G125" s="124"/>
      <c r="H125" s="125"/>
      <c r="I125" s="126">
        <v>7.0</v>
      </c>
      <c r="J125" s="68" t="str">
        <f>C124</f>
        <v>FAURE Nadine (01)</v>
      </c>
      <c r="K125" s="61" t="s">
        <v>59</v>
      </c>
      <c r="L125" s="127"/>
      <c r="M125" s="189" t="str">
        <f>IFERROR(VLOOKUP("10D",$G$8:$N$71,3,FALSE),"")</f>
        <v>Office</v>
      </c>
      <c r="N125" s="129"/>
      <c r="O125" s="129"/>
      <c r="P125" s="129"/>
      <c r="Q125" s="130"/>
      <c r="R125" s="131"/>
      <c r="S125" s="132">
        <v>7.0</v>
      </c>
      <c r="T125" s="68" t="str">
        <f>M124</f>
        <v>MERMOZ Elodie (73)</v>
      </c>
      <c r="U125" s="61" t="s">
        <v>59</v>
      </c>
      <c r="V125" s="133"/>
      <c r="W125" s="134" t="str">
        <f>IFERROR(VLOOKUP("11D",$G$8:$N$71,3,FALSE),"")</f>
        <v>Office</v>
      </c>
      <c r="X125" s="135"/>
      <c r="Y125" s="135"/>
      <c r="Z125" s="135"/>
      <c r="AA125" s="136"/>
      <c r="AB125" s="137"/>
      <c r="AC125" s="138">
        <v>7.0</v>
      </c>
      <c r="AD125" s="68" t="str">
        <f>W124</f>
        <v>THEVENET Marine (71)</v>
      </c>
      <c r="AE125" s="61"/>
      <c r="AF125" s="139"/>
      <c r="AG125" s="140" t="str">
        <f>IFERROR(VLOOKUP("12D",$G$8:$N$71,3,FALSE),"")</f>
        <v>Office</v>
      </c>
      <c r="AK125" s="141"/>
      <c r="AL125" s="142"/>
      <c r="AM125" s="143">
        <v>7.0</v>
      </c>
      <c r="AN125" s="259"/>
    </row>
    <row r="126" ht="13.5" customHeight="1">
      <c r="A126" s="259"/>
      <c r="B126" s="145" t="s">
        <v>60</v>
      </c>
      <c r="C126" s="146" t="s">
        <v>5</v>
      </c>
      <c r="D126" s="147"/>
      <c r="E126" s="147"/>
      <c r="F126" s="147"/>
      <c r="G126" s="148"/>
      <c r="H126" s="149" t="s">
        <v>57</v>
      </c>
      <c r="I126" s="150"/>
      <c r="J126" s="151"/>
      <c r="K126" s="144"/>
      <c r="L126" s="152" t="s">
        <v>60</v>
      </c>
      <c r="M126" s="153" t="s">
        <v>5</v>
      </c>
      <c r="N126" s="154"/>
      <c r="O126" s="154"/>
      <c r="P126" s="154"/>
      <c r="Q126" s="155"/>
      <c r="R126" s="156" t="s">
        <v>57</v>
      </c>
      <c r="S126" s="157"/>
      <c r="T126" s="151"/>
      <c r="U126" s="144"/>
      <c r="V126" s="158" t="s">
        <v>60</v>
      </c>
      <c r="W126" s="159" t="s">
        <v>5</v>
      </c>
      <c r="X126" s="160"/>
      <c r="Y126" s="160"/>
      <c r="Z126" s="160"/>
      <c r="AA126" s="161"/>
      <c r="AB126" s="162" t="s">
        <v>57</v>
      </c>
      <c r="AC126" s="163"/>
      <c r="AD126" s="151"/>
      <c r="AE126" s="144"/>
      <c r="AF126" s="164" t="s">
        <v>60</v>
      </c>
      <c r="AG126" s="165" t="s">
        <v>5</v>
      </c>
      <c r="AH126" s="166"/>
      <c r="AI126" s="166"/>
      <c r="AJ126" s="166"/>
      <c r="AK126" s="167"/>
      <c r="AL126" s="168" t="s">
        <v>57</v>
      </c>
      <c r="AM126" s="169"/>
      <c r="AN126" s="259"/>
    </row>
    <row r="127" ht="27.0" customHeight="1">
      <c r="A127" s="259"/>
      <c r="B127" s="55" t="str">
        <f>B104</f>
        <v>PARTIE 2 : 15H45 - 17H45</v>
      </c>
      <c r="C127" s="171"/>
      <c r="D127" s="171"/>
      <c r="E127" s="171"/>
      <c r="F127" s="171"/>
      <c r="G127" s="171"/>
      <c r="H127" s="56" t="s">
        <v>56</v>
      </c>
      <c r="I127" s="57" t="s">
        <v>57</v>
      </c>
      <c r="J127" s="170"/>
      <c r="K127" s="170"/>
      <c r="L127" s="172" t="str">
        <f>B127</f>
        <v>PARTIE 2 : 15H45 - 17H45</v>
      </c>
      <c r="M127" s="171"/>
      <c r="N127" s="171"/>
      <c r="O127" s="171"/>
      <c r="P127" s="171"/>
      <c r="Q127" s="171"/>
      <c r="R127" s="56" t="s">
        <v>56</v>
      </c>
      <c r="S127" s="57" t="s">
        <v>57</v>
      </c>
      <c r="T127" s="170"/>
      <c r="U127" s="170"/>
      <c r="V127" s="173" t="str">
        <f>B127</f>
        <v>PARTIE 2 : 15H45 - 17H45</v>
      </c>
      <c r="W127" s="171"/>
      <c r="X127" s="171"/>
      <c r="Y127" s="171"/>
      <c r="Z127" s="171"/>
      <c r="AA127" s="171"/>
      <c r="AB127" s="56" t="s">
        <v>56</v>
      </c>
      <c r="AC127" s="57" t="s">
        <v>57</v>
      </c>
      <c r="AD127" s="170"/>
      <c r="AE127" s="170"/>
      <c r="AF127" s="174" t="str">
        <f>B127</f>
        <v>PARTIE 2 : 15H45 - 17H45</v>
      </c>
      <c r="AG127" s="171"/>
      <c r="AH127" s="171"/>
      <c r="AI127" s="171"/>
      <c r="AJ127" s="171"/>
      <c r="AK127" s="171"/>
      <c r="AL127" s="56" t="s">
        <v>56</v>
      </c>
      <c r="AM127" s="57" t="s">
        <v>57</v>
      </c>
      <c r="AN127" s="259"/>
    </row>
    <row r="128" ht="27.0" customHeight="1">
      <c r="A128" s="259"/>
      <c r="B128" s="62">
        <v>58.0</v>
      </c>
      <c r="C128" s="175" t="str">
        <f>IF(COUNTBLANK(I122:I125)=0,IF(I122&gt;I123,C122,C123),"-")</f>
        <v>-</v>
      </c>
      <c r="D128" s="64"/>
      <c r="E128" s="64"/>
      <c r="F128" s="64"/>
      <c r="G128" s="65"/>
      <c r="H128" s="66"/>
      <c r="I128" s="67"/>
      <c r="J128" s="68" t="str">
        <f>C129</f>
        <v>-</v>
      </c>
      <c r="K128" s="61" t="s">
        <v>62</v>
      </c>
      <c r="L128" s="69">
        <v>59.0</v>
      </c>
      <c r="M128" s="176" t="str">
        <f>IF(COUNTBLANK(S122:S125)=0,IF(S122&gt;S123,M122,M123),"-")</f>
        <v>-</v>
      </c>
      <c r="N128" s="71"/>
      <c r="O128" s="71"/>
      <c r="P128" s="71"/>
      <c r="Q128" s="72"/>
      <c r="R128" s="73"/>
      <c r="S128" s="74"/>
      <c r="T128" s="68" t="str">
        <f>M129</f>
        <v>-</v>
      </c>
      <c r="U128" s="61" t="s">
        <v>62</v>
      </c>
      <c r="V128" s="75">
        <v>60.0</v>
      </c>
      <c r="W128" s="177" t="str">
        <f>IF(COUNTBLANK(AC122:AC125)=0,IF(AC122&gt;AC123,W122,W123),"-")</f>
        <v>-</v>
      </c>
      <c r="X128" s="77"/>
      <c r="Y128" s="77"/>
      <c r="Z128" s="77"/>
      <c r="AA128" s="78"/>
      <c r="AB128" s="79"/>
      <c r="AC128" s="80"/>
      <c r="AD128" s="68" t="str">
        <f>W129</f>
        <v>-</v>
      </c>
      <c r="AE128" s="61"/>
      <c r="AF128" s="81">
        <v>61.0</v>
      </c>
      <c r="AG128" s="178" t="str">
        <f>IF(COUNTBLANK(AM122:AM125)=0,IF(AM122&gt;AM123,AG122,AG123),"-")</f>
        <v>-</v>
      </c>
      <c r="AH128" s="83"/>
      <c r="AI128" s="83"/>
      <c r="AJ128" s="83"/>
      <c r="AK128" s="84"/>
      <c r="AL128" s="85"/>
      <c r="AM128" s="86"/>
      <c r="AN128" s="259"/>
    </row>
    <row r="129" ht="27.0" customHeight="1">
      <c r="A129" s="259"/>
      <c r="B129" s="87"/>
      <c r="C129" s="179" t="str">
        <f>IF(COUNTBLANK(I122:I125)=0,IF(I124&gt;I125,C124,C125),"-")</f>
        <v>-</v>
      </c>
      <c r="D129" s="89"/>
      <c r="E129" s="89"/>
      <c r="F129" s="89"/>
      <c r="G129" s="90"/>
      <c r="H129" s="91"/>
      <c r="I129" s="92"/>
      <c r="J129" s="68" t="str">
        <f>C128</f>
        <v>-</v>
      </c>
      <c r="K129" s="61" t="s">
        <v>62</v>
      </c>
      <c r="L129" s="93"/>
      <c r="M129" s="180" t="str">
        <f>IF(COUNTBLANK(S122:S125)=0,IF(S124&gt;S125,M124,M125),"-")</f>
        <v>-</v>
      </c>
      <c r="N129" s="95"/>
      <c r="O129" s="95"/>
      <c r="P129" s="95"/>
      <c r="Q129" s="96"/>
      <c r="R129" s="97"/>
      <c r="S129" s="98"/>
      <c r="T129" s="68" t="str">
        <f>M128</f>
        <v>-</v>
      </c>
      <c r="U129" s="61" t="s">
        <v>62</v>
      </c>
      <c r="V129" s="99"/>
      <c r="W129" s="181" t="str">
        <f>IF(COUNTBLANK(AC122:AC125)=0,IF(AC124&gt;AC125,W124,W125),"-")</f>
        <v>-</v>
      </c>
      <c r="X129" s="101"/>
      <c r="Y129" s="101"/>
      <c r="Z129" s="101"/>
      <c r="AA129" s="102"/>
      <c r="AB129" s="103"/>
      <c r="AC129" s="104"/>
      <c r="AD129" s="68" t="str">
        <f>W128</f>
        <v>-</v>
      </c>
      <c r="AE129" s="61"/>
      <c r="AF129" s="105"/>
      <c r="AG129" s="182" t="str">
        <f>IF(COUNTBLANK(AM122:AM125)=0,IF(AM124&gt;AM125,AG124,AG125),"-")</f>
        <v>-</v>
      </c>
      <c r="AH129" s="107"/>
      <c r="AI129" s="107"/>
      <c r="AJ129" s="107"/>
      <c r="AK129" s="108"/>
      <c r="AL129" s="109"/>
      <c r="AM129" s="110"/>
      <c r="AN129" s="259"/>
    </row>
    <row r="130" ht="27.0" customHeight="1">
      <c r="A130" s="259"/>
      <c r="B130" s="111"/>
      <c r="C130" s="183" t="str">
        <f>IF(COUNTBLANK(I122:I125)=0,IF(I122&gt;I123,C123,C122),"-")</f>
        <v>-</v>
      </c>
      <c r="G130" s="113"/>
      <c r="H130" s="114"/>
      <c r="I130" s="115"/>
      <c r="J130" s="68" t="str">
        <f>C131</f>
        <v>-</v>
      </c>
      <c r="K130" s="61" t="s">
        <v>63</v>
      </c>
      <c r="L130" s="116"/>
      <c r="M130" s="183" t="str">
        <f>IF(COUNTBLANK(S122:S125)=0,IF(S122&gt;S123,M123,M122),"-")</f>
        <v>-</v>
      </c>
      <c r="Q130" s="113"/>
      <c r="R130" s="114"/>
      <c r="S130" s="117"/>
      <c r="T130" s="68" t="str">
        <f>M131</f>
        <v>-</v>
      </c>
      <c r="U130" s="61" t="s">
        <v>63</v>
      </c>
      <c r="V130" s="118"/>
      <c r="W130" s="183" t="str">
        <f>IF(COUNTBLANK(AC122:AC125)=0,IF(AC122&gt;AC123,W123,W122),"-")</f>
        <v>-</v>
      </c>
      <c r="AA130" s="113"/>
      <c r="AB130" s="114"/>
      <c r="AC130" s="119"/>
      <c r="AD130" s="68" t="str">
        <f>W131</f>
        <v>-</v>
      </c>
      <c r="AE130" s="61"/>
      <c r="AF130" s="120"/>
      <c r="AG130" s="183" t="str">
        <f>IF(COUNTBLANK(AM122:AM125)=0,IF(AM122&gt;AM123,AG123,AG122),"-")</f>
        <v>-</v>
      </c>
      <c r="AK130" s="113"/>
      <c r="AL130" s="114"/>
      <c r="AM130" s="121"/>
      <c r="AN130" s="259"/>
    </row>
    <row r="131" ht="27.0" customHeight="1">
      <c r="A131" s="259"/>
      <c r="B131" s="122"/>
      <c r="C131" s="184" t="str">
        <f>IF(COUNTBLANK(I122:I125)=0,IF(I124&gt;I125,C125,C124),"-")</f>
        <v>-</v>
      </c>
      <c r="D131" s="185"/>
      <c r="E131" s="185"/>
      <c r="F131" s="185"/>
      <c r="G131" s="186"/>
      <c r="H131" s="187"/>
      <c r="I131" s="188"/>
      <c r="J131" s="68" t="str">
        <f>C130</f>
        <v>-</v>
      </c>
      <c r="K131" s="61" t="s">
        <v>63</v>
      </c>
      <c r="L131" s="127"/>
      <c r="M131" s="189" t="str">
        <f>IF(COUNTBLANK(S122:S125)=0,IF(S124&gt;S125,M125,M124),"-")</f>
        <v>-</v>
      </c>
      <c r="N131" s="129"/>
      <c r="O131" s="129"/>
      <c r="P131" s="129"/>
      <c r="Q131" s="130"/>
      <c r="R131" s="131"/>
      <c r="S131" s="132"/>
      <c r="T131" s="68" t="str">
        <f>M130</f>
        <v>-</v>
      </c>
      <c r="U131" s="61" t="s">
        <v>63</v>
      </c>
      <c r="V131" s="133"/>
      <c r="W131" s="190" t="str">
        <f>IF(COUNTBLANK(AC122:AC125)=0,IF(AC124&gt;AC125,W125,W124),"-")</f>
        <v>-</v>
      </c>
      <c r="X131" s="135"/>
      <c r="Y131" s="135"/>
      <c r="Z131" s="135"/>
      <c r="AA131" s="136"/>
      <c r="AB131" s="137"/>
      <c r="AC131" s="138"/>
      <c r="AD131" s="68" t="str">
        <f>W130</f>
        <v>-</v>
      </c>
      <c r="AE131" s="61"/>
      <c r="AF131" s="139"/>
      <c r="AG131" s="191" t="str">
        <f>IF(COUNTBLANK(AM122:AM125)=0,IF(AM124&gt;AM125,AG125,AG124),"-")</f>
        <v>-</v>
      </c>
      <c r="AH131" s="192"/>
      <c r="AI131" s="192"/>
      <c r="AJ131" s="192"/>
      <c r="AK131" s="193"/>
      <c r="AL131" s="194"/>
      <c r="AM131" s="195"/>
      <c r="AN131" s="259"/>
    </row>
    <row r="132" ht="13.5" customHeight="1">
      <c r="A132" s="259"/>
      <c r="B132" s="145" t="s">
        <v>60</v>
      </c>
      <c r="C132" s="146" t="s">
        <v>5</v>
      </c>
      <c r="D132" s="147"/>
      <c r="E132" s="147"/>
      <c r="F132" s="147"/>
      <c r="G132" s="148"/>
      <c r="H132" s="149" t="s">
        <v>57</v>
      </c>
      <c r="I132" s="150"/>
      <c r="J132" s="151"/>
      <c r="K132" s="144"/>
      <c r="L132" s="152" t="s">
        <v>60</v>
      </c>
      <c r="M132" s="153" t="s">
        <v>5</v>
      </c>
      <c r="N132" s="154"/>
      <c r="O132" s="154"/>
      <c r="P132" s="154"/>
      <c r="Q132" s="155"/>
      <c r="R132" s="156" t="s">
        <v>57</v>
      </c>
      <c r="S132" s="157"/>
      <c r="T132" s="151"/>
      <c r="U132" s="144"/>
      <c r="V132" s="158" t="s">
        <v>60</v>
      </c>
      <c r="W132" s="159" t="s">
        <v>5</v>
      </c>
      <c r="X132" s="160"/>
      <c r="Y132" s="160"/>
      <c r="Z132" s="160"/>
      <c r="AA132" s="161"/>
      <c r="AB132" s="162" t="s">
        <v>57</v>
      </c>
      <c r="AC132" s="163"/>
      <c r="AD132" s="151"/>
      <c r="AE132" s="144"/>
      <c r="AF132" s="196" t="s">
        <v>60</v>
      </c>
      <c r="AG132" s="197" t="s">
        <v>5</v>
      </c>
      <c r="AH132" s="198"/>
      <c r="AI132" s="198"/>
      <c r="AJ132" s="198"/>
      <c r="AK132" s="199"/>
      <c r="AL132" s="200" t="s">
        <v>57</v>
      </c>
      <c r="AM132" s="201"/>
      <c r="AN132" s="259"/>
    </row>
    <row r="133" ht="27.0" customHeight="1">
      <c r="A133" s="259"/>
      <c r="B133" s="55" t="str">
        <f>B110</f>
        <v>BARRAGES : 18H00 - 19H30</v>
      </c>
      <c r="C133" s="171"/>
      <c r="D133" s="171"/>
      <c r="E133" s="171"/>
      <c r="F133" s="171"/>
      <c r="G133" s="171"/>
      <c r="H133" s="56" t="s">
        <v>56</v>
      </c>
      <c r="I133" s="57" t="s">
        <v>57</v>
      </c>
      <c r="J133" s="170"/>
      <c r="K133" s="170"/>
      <c r="L133" s="172" t="str">
        <f>B133</f>
        <v>BARRAGES : 18H00 - 19H30</v>
      </c>
      <c r="M133" s="171"/>
      <c r="N133" s="171"/>
      <c r="O133" s="171"/>
      <c r="P133" s="171"/>
      <c r="Q133" s="171"/>
      <c r="R133" s="56" t="s">
        <v>56</v>
      </c>
      <c r="S133" s="57" t="s">
        <v>57</v>
      </c>
      <c r="T133" s="170"/>
      <c r="U133" s="170"/>
      <c r="V133" s="173" t="str">
        <f>B133</f>
        <v>BARRAGES : 18H00 - 19H30</v>
      </c>
      <c r="W133" s="171"/>
      <c r="X133" s="171"/>
      <c r="Y133" s="171"/>
      <c r="Z133" s="171"/>
      <c r="AA133" s="171"/>
      <c r="AB133" s="56" t="s">
        <v>56</v>
      </c>
      <c r="AC133" s="57" t="s">
        <v>57</v>
      </c>
      <c r="AD133" s="170"/>
      <c r="AE133" s="170"/>
      <c r="AF133" s="174" t="str">
        <f>B133</f>
        <v>BARRAGES : 18H00 - 19H30</v>
      </c>
      <c r="AG133" s="171"/>
      <c r="AH133" s="171"/>
      <c r="AI133" s="171"/>
      <c r="AJ133" s="171"/>
      <c r="AK133" s="171"/>
      <c r="AL133" s="56" t="s">
        <v>56</v>
      </c>
      <c r="AM133" s="57" t="s">
        <v>57</v>
      </c>
      <c r="AN133" s="259"/>
    </row>
    <row r="134" ht="27.0" customHeight="1">
      <c r="A134" s="259"/>
      <c r="B134" s="62">
        <v>59.0</v>
      </c>
      <c r="C134" s="175" t="str">
        <f>IF(COUNTBLANK(I128:I131)=0,IF(I128&gt;I129,C129,C128),"-")</f>
        <v>-</v>
      </c>
      <c r="D134" s="64"/>
      <c r="E134" s="64"/>
      <c r="F134" s="64"/>
      <c r="G134" s="65"/>
      <c r="H134" s="66"/>
      <c r="I134" s="67"/>
      <c r="J134" s="68" t="str">
        <f>C135</f>
        <v>-</v>
      </c>
      <c r="K134" s="61" t="s">
        <v>65</v>
      </c>
      <c r="L134" s="69">
        <v>60.0</v>
      </c>
      <c r="M134" s="176" t="str">
        <f>IF(COUNTBLANK(S128:S131)=0,IF(S128&gt;S129,M129,M128),"-")</f>
        <v>-</v>
      </c>
      <c r="N134" s="71"/>
      <c r="O134" s="71"/>
      <c r="P134" s="71"/>
      <c r="Q134" s="72"/>
      <c r="R134" s="73"/>
      <c r="S134" s="74"/>
      <c r="T134" s="68" t="str">
        <f>M135</f>
        <v>-</v>
      </c>
      <c r="U134" s="61" t="s">
        <v>65</v>
      </c>
      <c r="V134" s="75">
        <v>61.0</v>
      </c>
      <c r="W134" s="177" t="str">
        <f>IF(COUNTBLANK(AC128:AC131)=0,IF(AC128&gt;AC129,W129,W128),"-")</f>
        <v>-</v>
      </c>
      <c r="X134" s="77"/>
      <c r="Y134" s="77"/>
      <c r="Z134" s="77"/>
      <c r="AA134" s="78"/>
      <c r="AB134" s="79"/>
      <c r="AC134" s="80"/>
      <c r="AD134" s="68" t="str">
        <f>W135</f>
        <v>-</v>
      </c>
      <c r="AE134" s="61"/>
      <c r="AF134" s="81">
        <v>62.0</v>
      </c>
      <c r="AG134" s="178" t="str">
        <f>IF(COUNTBLANK(AM128:AM131)=0,IF(AM128&gt;AM129,AG129,AG128),"-")</f>
        <v>-</v>
      </c>
      <c r="AH134" s="83"/>
      <c r="AI134" s="83"/>
      <c r="AJ134" s="83"/>
      <c r="AK134" s="84"/>
      <c r="AL134" s="85"/>
      <c r="AM134" s="86"/>
      <c r="AN134" s="259"/>
    </row>
    <row r="135" ht="27.0" customHeight="1">
      <c r="A135" s="259"/>
      <c r="B135" s="122"/>
      <c r="C135" s="184" t="str">
        <f>IF(COUNTBLANK(I128:I131)=0,IF(I130&gt;I131,C130,C131),"-")</f>
        <v>-</v>
      </c>
      <c r="D135" s="185"/>
      <c r="E135" s="185"/>
      <c r="F135" s="185"/>
      <c r="G135" s="186"/>
      <c r="H135" s="187"/>
      <c r="I135" s="188"/>
      <c r="J135" s="68" t="str">
        <f>C134</f>
        <v>-</v>
      </c>
      <c r="K135" s="61" t="s">
        <v>65</v>
      </c>
      <c r="L135" s="127"/>
      <c r="M135" s="189" t="str">
        <f>IF(COUNTBLANK(S128:S131)=0,IF(S130&gt;S131,M130,M131),"-")</f>
        <v>-</v>
      </c>
      <c r="N135" s="129"/>
      <c r="O135" s="129"/>
      <c r="P135" s="129"/>
      <c r="Q135" s="130"/>
      <c r="R135" s="131"/>
      <c r="S135" s="132"/>
      <c r="T135" s="68" t="str">
        <f>M134</f>
        <v>-</v>
      </c>
      <c r="U135" s="61" t="s">
        <v>65</v>
      </c>
      <c r="V135" s="133"/>
      <c r="W135" s="190" t="str">
        <f>IF(COUNTBLANK(AC128:AC131)=0,IF(AC130&gt;AC131,W130,W131),"-")</f>
        <v>-</v>
      </c>
      <c r="X135" s="135"/>
      <c r="Y135" s="135"/>
      <c r="Z135" s="135"/>
      <c r="AA135" s="136"/>
      <c r="AB135" s="137"/>
      <c r="AC135" s="138"/>
      <c r="AD135" s="68" t="str">
        <f>W134</f>
        <v>-</v>
      </c>
      <c r="AE135" s="61"/>
      <c r="AF135" s="139"/>
      <c r="AG135" s="191" t="str">
        <f>IF(COUNTBLANK(AM128:AM131)=0,IF(AM130&gt;AM131,AG130,AG131),"-")</f>
        <v>-</v>
      </c>
      <c r="AH135" s="192"/>
      <c r="AI135" s="192"/>
      <c r="AJ135" s="192"/>
      <c r="AK135" s="193"/>
      <c r="AL135" s="194"/>
      <c r="AM135" s="195"/>
      <c r="AN135" s="259"/>
    </row>
    <row r="136" ht="13.5" customHeight="1">
      <c r="A136" s="259"/>
      <c r="B136" s="145" t="s">
        <v>60</v>
      </c>
      <c r="C136" s="146" t="s">
        <v>5</v>
      </c>
      <c r="D136" s="147"/>
      <c r="E136" s="147"/>
      <c r="F136" s="147"/>
      <c r="G136" s="148"/>
      <c r="H136" s="149" t="s">
        <v>57</v>
      </c>
      <c r="I136" s="150"/>
      <c r="J136" s="204"/>
      <c r="K136" s="203"/>
      <c r="L136" s="152" t="s">
        <v>60</v>
      </c>
      <c r="M136" s="153" t="s">
        <v>5</v>
      </c>
      <c r="N136" s="154"/>
      <c r="O136" s="154"/>
      <c r="P136" s="154"/>
      <c r="Q136" s="155"/>
      <c r="R136" s="156" t="s">
        <v>57</v>
      </c>
      <c r="S136" s="157"/>
      <c r="T136" s="204"/>
      <c r="U136" s="203"/>
      <c r="V136" s="158" t="s">
        <v>60</v>
      </c>
      <c r="W136" s="159" t="s">
        <v>5</v>
      </c>
      <c r="X136" s="160"/>
      <c r="Y136" s="160"/>
      <c r="Z136" s="160"/>
      <c r="AA136" s="161"/>
      <c r="AB136" s="162" t="s">
        <v>57</v>
      </c>
      <c r="AC136" s="163"/>
      <c r="AD136" s="204"/>
      <c r="AE136" s="203"/>
      <c r="AF136" s="196" t="s">
        <v>60</v>
      </c>
      <c r="AG136" s="197" t="s">
        <v>5</v>
      </c>
      <c r="AH136" s="198"/>
      <c r="AI136" s="198"/>
      <c r="AJ136" s="198"/>
      <c r="AK136" s="199"/>
      <c r="AL136" s="200" t="s">
        <v>57</v>
      </c>
      <c r="AM136" s="201"/>
      <c r="AN136" s="259"/>
    </row>
    <row r="137" ht="27.0" customHeight="1">
      <c r="A137" s="259"/>
      <c r="B137" s="206"/>
      <c r="C137" s="207"/>
      <c r="D137" s="207"/>
      <c r="E137" s="207"/>
      <c r="F137" s="207"/>
      <c r="G137" s="207"/>
      <c r="H137" s="207"/>
      <c r="I137" s="208"/>
      <c r="J137" s="205"/>
      <c r="K137" s="205"/>
      <c r="L137" s="206"/>
      <c r="M137" s="207"/>
      <c r="N137" s="207"/>
      <c r="O137" s="207"/>
      <c r="P137" s="207"/>
      <c r="Q137" s="207"/>
      <c r="R137" s="207"/>
      <c r="S137" s="207"/>
      <c r="T137" s="205"/>
      <c r="U137" s="205"/>
      <c r="V137" s="206"/>
      <c r="W137" s="207"/>
      <c r="X137" s="207"/>
      <c r="Y137" s="207"/>
      <c r="Z137" s="207"/>
      <c r="AA137" s="207"/>
      <c r="AB137" s="207"/>
      <c r="AC137" s="207"/>
      <c r="AD137" s="205"/>
      <c r="AE137" s="205"/>
      <c r="AF137" s="206"/>
      <c r="AG137" s="207"/>
      <c r="AH137" s="207"/>
      <c r="AI137" s="207"/>
      <c r="AJ137" s="207"/>
      <c r="AK137" s="207"/>
      <c r="AL137" s="207"/>
      <c r="AM137" s="207"/>
      <c r="AN137" s="259"/>
    </row>
    <row r="138" ht="27.0" customHeight="1">
      <c r="A138" s="259"/>
      <c r="B138" s="62" t="s">
        <v>262</v>
      </c>
      <c r="C138" s="209" t="str">
        <f>IF(COUNTBLANK(I128:I131)=0,IF(I128&gt;I129,C128,C129),"-")</f>
        <v>-</v>
      </c>
      <c r="D138" s="64"/>
      <c r="E138" s="64"/>
      <c r="F138" s="64"/>
      <c r="G138" s="64"/>
      <c r="H138" s="210"/>
      <c r="I138" s="211"/>
      <c r="J138" s="8"/>
      <c r="K138" s="8"/>
      <c r="L138" s="69" t="s">
        <v>263</v>
      </c>
      <c r="M138" s="212" t="str">
        <f>IF(COUNTBLANK(S128:S131)=0,IF(S128&gt;S129,M128,M129),"-")</f>
        <v>-</v>
      </c>
      <c r="N138" s="71"/>
      <c r="O138" s="71"/>
      <c r="P138" s="71"/>
      <c r="Q138" s="71"/>
      <c r="R138" s="213"/>
      <c r="S138" s="214"/>
      <c r="T138" s="8"/>
      <c r="U138" s="8"/>
      <c r="V138" s="75" t="s">
        <v>264</v>
      </c>
      <c r="W138" s="215" t="str">
        <f>IF(COUNTBLANK(AC128:AC131)=0,IF(AC128&gt;AC129,W128,W129),"-")</f>
        <v>-</v>
      </c>
      <c r="X138" s="77"/>
      <c r="Y138" s="77"/>
      <c r="Z138" s="77"/>
      <c r="AA138" s="77"/>
      <c r="AB138" s="216"/>
      <c r="AC138" s="217"/>
      <c r="AD138" s="8"/>
      <c r="AE138" s="8"/>
      <c r="AF138" s="81" t="s">
        <v>265</v>
      </c>
      <c r="AG138" s="218" t="str">
        <f>IF(COUNTBLANK(AM128:AM131)=0,IF(AM128&gt;AM129,AG128,AG129),"-")</f>
        <v>-</v>
      </c>
      <c r="AH138" s="83"/>
      <c r="AI138" s="83"/>
      <c r="AJ138" s="83"/>
      <c r="AK138" s="83"/>
      <c r="AL138" s="219"/>
      <c r="AM138" s="220"/>
      <c r="AN138" s="259"/>
    </row>
    <row r="139" ht="27.0" customHeight="1">
      <c r="A139" s="259"/>
      <c r="B139" s="221" t="s">
        <v>266</v>
      </c>
      <c r="C139" s="222" t="str">
        <f>IF(COUNTBLANK(I134:I135)=0,IF(I134&gt;I135,C134,C135),"-")</f>
        <v>-</v>
      </c>
      <c r="H139" s="223"/>
      <c r="I139" s="224"/>
      <c r="J139" s="8"/>
      <c r="K139" s="8"/>
      <c r="L139" s="225" t="s">
        <v>267</v>
      </c>
      <c r="M139" s="226" t="str">
        <f>IF(COUNTBLANK(S134:S135)=0,IF(S134&gt;S135,M134,M135),"-")</f>
        <v>-</v>
      </c>
      <c r="R139" s="227"/>
      <c r="S139" s="228"/>
      <c r="T139" s="8"/>
      <c r="U139" s="8"/>
      <c r="V139" s="229" t="s">
        <v>268</v>
      </c>
      <c r="W139" s="230" t="str">
        <f>IF(COUNTBLANK(AC134:AC135)=0,IF(AC134&gt;AC135,W134,W135),"-")</f>
        <v>-</v>
      </c>
      <c r="AB139" s="231"/>
      <c r="AC139" s="232"/>
      <c r="AD139" s="8"/>
      <c r="AE139" s="8"/>
      <c r="AF139" s="233" t="s">
        <v>269</v>
      </c>
      <c r="AG139" s="234" t="str">
        <f>IF(COUNTBLANK(AM134:AM135)=0,IF(AM134&gt;AM135,AG134,AG135),"-")</f>
        <v>-</v>
      </c>
      <c r="AL139" s="235"/>
      <c r="AM139" s="236"/>
      <c r="AN139" s="259"/>
    </row>
    <row r="140" ht="27.0" customHeight="1">
      <c r="A140" s="259"/>
      <c r="B140" s="111" t="s">
        <v>270</v>
      </c>
      <c r="C140" s="237" t="str">
        <f>IF(COUNTBLANK(I134:I135)=0,IF(I134&gt;I135,C135,C134),"-")</f>
        <v>-</v>
      </c>
      <c r="H140" s="238"/>
      <c r="I140" s="239"/>
      <c r="J140" s="8"/>
      <c r="K140" s="8"/>
      <c r="L140" s="116" t="s">
        <v>271</v>
      </c>
      <c r="M140" s="237" t="str">
        <f>IF(COUNTBLANK(S134:S135)=0,IF(S134&gt;S135,M135,M134),"-")</f>
        <v>-</v>
      </c>
      <c r="R140" s="238"/>
      <c r="S140" s="240"/>
      <c r="T140" s="8"/>
      <c r="U140" s="8"/>
      <c r="V140" s="118" t="s">
        <v>272</v>
      </c>
      <c r="W140" s="237" t="str">
        <f>IF(COUNTBLANK(AC134:AC135)=0,IF(AC134&gt;AC135,W135,W134),"-")</f>
        <v>-</v>
      </c>
      <c r="AB140" s="238"/>
      <c r="AC140" s="241"/>
      <c r="AD140" s="8"/>
      <c r="AE140" s="8"/>
      <c r="AF140" s="120" t="s">
        <v>273</v>
      </c>
      <c r="AG140" s="237" t="str">
        <f>IF(COUNTBLANK(AM134:AM135)=0,IF(AM134&gt;AM135,AG135,AG134),"-")</f>
        <v>-</v>
      </c>
      <c r="AL140" s="238"/>
      <c r="AM140" s="242"/>
      <c r="AN140" s="259"/>
    </row>
    <row r="141" ht="27.0" customHeight="1">
      <c r="A141" s="259"/>
      <c r="B141" s="243" t="s">
        <v>274</v>
      </c>
      <c r="C141" s="244" t="str">
        <f>IF(COUNTBLANK(I128:I131)=0,IF(I130&gt;I131,C131,C130),"-")</f>
        <v>-</v>
      </c>
      <c r="D141" s="185"/>
      <c r="E141" s="185"/>
      <c r="F141" s="185"/>
      <c r="G141" s="185"/>
      <c r="H141" s="245"/>
      <c r="I141" s="246"/>
      <c r="J141" s="8"/>
      <c r="K141" s="8"/>
      <c r="L141" s="247" t="s">
        <v>275</v>
      </c>
      <c r="M141" s="248" t="str">
        <f>IF(COUNTBLANK(S128:S131)=0,IF(S130&gt;S131,M131,M130),"-")</f>
        <v>-</v>
      </c>
      <c r="N141" s="129"/>
      <c r="O141" s="129"/>
      <c r="P141" s="129"/>
      <c r="Q141" s="129"/>
      <c r="R141" s="249"/>
      <c r="S141" s="250"/>
      <c r="T141" s="8"/>
      <c r="U141" s="8"/>
      <c r="V141" s="251" t="s">
        <v>276</v>
      </c>
      <c r="W141" s="252" t="str">
        <f>IF(COUNTBLANK(AC128:AC131)=0,IF(AC130&gt;AC131,W131,W130),"-")</f>
        <v>-</v>
      </c>
      <c r="X141" s="135"/>
      <c r="Y141" s="135"/>
      <c r="Z141" s="135"/>
      <c r="AA141" s="135"/>
      <c r="AB141" s="253"/>
      <c r="AC141" s="254"/>
      <c r="AD141" s="8"/>
      <c r="AE141" s="8"/>
      <c r="AF141" s="255" t="s">
        <v>277</v>
      </c>
      <c r="AG141" s="256" t="str">
        <f>IF(COUNTBLANK(AM128:AM131)=0,IF(AM130&gt;AM131,AG131,AG130),"-")</f>
        <v>-</v>
      </c>
      <c r="AH141" s="192"/>
      <c r="AI141" s="192"/>
      <c r="AJ141" s="192"/>
      <c r="AK141" s="192"/>
      <c r="AL141" s="257"/>
      <c r="AM141" s="258"/>
      <c r="AN141" s="259"/>
    </row>
    <row r="142" ht="27.0" customHeight="1">
      <c r="A142" s="259"/>
      <c r="B142" s="25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</row>
    <row r="143" ht="27.0" customHeight="1">
      <c r="A143" s="259"/>
      <c r="B143" s="46" t="s">
        <v>278</v>
      </c>
      <c r="C143" s="47"/>
      <c r="D143" s="47"/>
      <c r="E143" s="47"/>
      <c r="F143" s="47"/>
      <c r="G143" s="47"/>
      <c r="H143" s="47"/>
      <c r="I143" s="47"/>
      <c r="J143" s="45"/>
      <c r="K143" s="45"/>
      <c r="L143" s="48" t="s">
        <v>279</v>
      </c>
      <c r="M143" s="49"/>
      <c r="N143" s="49"/>
      <c r="O143" s="49"/>
      <c r="P143" s="49"/>
      <c r="Q143" s="49"/>
      <c r="R143" s="49"/>
      <c r="S143" s="49"/>
      <c r="T143" s="45"/>
      <c r="U143" s="45"/>
      <c r="V143" s="50" t="s">
        <v>280</v>
      </c>
      <c r="W143" s="51"/>
      <c r="X143" s="51"/>
      <c r="Y143" s="51"/>
      <c r="Z143" s="51"/>
      <c r="AA143" s="51"/>
      <c r="AB143" s="51"/>
      <c r="AC143" s="51"/>
      <c r="AD143" s="45"/>
      <c r="AE143" s="45"/>
      <c r="AF143" s="52" t="s">
        <v>281</v>
      </c>
      <c r="AG143" s="53"/>
      <c r="AH143" s="53"/>
      <c r="AI143" s="53"/>
      <c r="AJ143" s="53"/>
      <c r="AK143" s="53"/>
      <c r="AL143" s="53"/>
      <c r="AM143" s="53"/>
      <c r="AN143" s="259"/>
    </row>
    <row r="144" ht="27.0" customHeight="1">
      <c r="A144" s="259"/>
      <c r="B144" s="55" t="str">
        <f>B121</f>
        <v>PARTIE 1 : 13H30 - 15h00 (VEN)</v>
      </c>
      <c r="C144" s="54"/>
      <c r="D144" s="54"/>
      <c r="E144" s="54"/>
      <c r="F144" s="54"/>
      <c r="G144" s="54"/>
      <c r="H144" s="56" t="s">
        <v>56</v>
      </c>
      <c r="I144" s="57" t="s">
        <v>57</v>
      </c>
      <c r="J144" s="54"/>
      <c r="K144" s="54"/>
      <c r="L144" s="58" t="str">
        <f>B144</f>
        <v>PARTIE 1 : 13H30 - 15h00 (VEN)</v>
      </c>
      <c r="M144" s="54"/>
      <c r="N144" s="54"/>
      <c r="O144" s="54"/>
      <c r="P144" s="54"/>
      <c r="Q144" s="54"/>
      <c r="R144" s="56" t="s">
        <v>56</v>
      </c>
      <c r="S144" s="57" t="s">
        <v>57</v>
      </c>
      <c r="T144" s="54"/>
      <c r="U144" s="54"/>
      <c r="V144" s="59" t="str">
        <f>B144</f>
        <v>PARTIE 1 : 13H30 - 15h00 (VEN)</v>
      </c>
      <c r="W144" s="54"/>
      <c r="X144" s="54"/>
      <c r="Y144" s="54"/>
      <c r="Z144" s="54"/>
      <c r="AA144" s="54"/>
      <c r="AB144" s="56" t="s">
        <v>56</v>
      </c>
      <c r="AC144" s="57" t="s">
        <v>57</v>
      </c>
      <c r="AD144" s="54"/>
      <c r="AE144" s="54"/>
      <c r="AF144" s="60" t="str">
        <f>B144</f>
        <v>PARTIE 1 : 13H30 - 15h00 (VEN)</v>
      </c>
      <c r="AG144" s="54"/>
      <c r="AH144" s="54"/>
      <c r="AI144" s="54"/>
      <c r="AJ144" s="54"/>
      <c r="AK144" s="54"/>
      <c r="AL144" s="56" t="s">
        <v>56</v>
      </c>
      <c r="AM144" s="57" t="s">
        <v>57</v>
      </c>
      <c r="AN144" s="259"/>
    </row>
    <row r="145" ht="27.0" customHeight="1">
      <c r="A145" s="259"/>
      <c r="B145" s="62">
        <v>61.0</v>
      </c>
      <c r="C145" s="63" t="str">
        <f>IFERROR(VLOOKUP("13A",$G$8:$N$71,3,FALSE),"")</f>
        <v>SAPET Alicia (07)</v>
      </c>
      <c r="D145" s="64"/>
      <c r="E145" s="64"/>
      <c r="F145" s="64"/>
      <c r="G145" s="65"/>
      <c r="H145" s="66"/>
      <c r="I145" s="67"/>
      <c r="J145" s="68" t="str">
        <f>C146</f>
        <v>VALTON Priscilla (44)</v>
      </c>
      <c r="K145" s="61" t="s">
        <v>58</v>
      </c>
      <c r="L145" s="69">
        <v>62.0</v>
      </c>
      <c r="M145" s="70" t="str">
        <f>IFERROR(VLOOKUP("14A",$G$8:$N$71,3,FALSE),"")</f>
        <v>RAVAGE Anna (26)</v>
      </c>
      <c r="N145" s="71"/>
      <c r="O145" s="71"/>
      <c r="P145" s="71"/>
      <c r="Q145" s="72"/>
      <c r="R145" s="73"/>
      <c r="S145" s="74"/>
      <c r="T145" s="68" t="str">
        <f>M146</f>
        <v>FIAT Céline (38)</v>
      </c>
      <c r="U145" s="61" t="s">
        <v>58</v>
      </c>
      <c r="V145" s="75">
        <v>63.0</v>
      </c>
      <c r="W145" s="76" t="str">
        <f>IFERROR(VLOOKUP("15A",$G$8:$N$71,3,FALSE),"")</f>
        <v>CASTAING Estelle (32)</v>
      </c>
      <c r="X145" s="77"/>
      <c r="Y145" s="77"/>
      <c r="Z145" s="77"/>
      <c r="AA145" s="78"/>
      <c r="AB145" s="79"/>
      <c r="AC145" s="80"/>
      <c r="AD145" s="68" t="str">
        <f>W146</f>
        <v>HUGUET Rachel (38)</v>
      </c>
      <c r="AE145" s="61"/>
      <c r="AF145" s="81">
        <v>64.0</v>
      </c>
      <c r="AG145" s="82" t="str">
        <f>IFERROR(VLOOKUP("16A",$G$8:$N$71,3,FALSE),"")</f>
        <v>THOMAS Muriel (38)</v>
      </c>
      <c r="AH145" s="83"/>
      <c r="AI145" s="83"/>
      <c r="AJ145" s="83"/>
      <c r="AK145" s="84"/>
      <c r="AL145" s="85"/>
      <c r="AM145" s="86"/>
      <c r="AN145" s="259"/>
    </row>
    <row r="146" ht="27.0" customHeight="1">
      <c r="A146" s="259"/>
      <c r="B146" s="87"/>
      <c r="C146" s="88" t="str">
        <f>IFERROR(VLOOKUP("13B",$G$8:$N$71,3,FALSE),"")</f>
        <v>VALTON Priscilla (44)</v>
      </c>
      <c r="D146" s="89"/>
      <c r="E146" s="89"/>
      <c r="F146" s="89"/>
      <c r="G146" s="90"/>
      <c r="H146" s="91"/>
      <c r="I146" s="92"/>
      <c r="J146" s="68" t="str">
        <f>C145</f>
        <v>SAPET Alicia (07)</v>
      </c>
      <c r="K146" s="61" t="s">
        <v>58</v>
      </c>
      <c r="L146" s="93"/>
      <c r="M146" s="94" t="str">
        <f>IFERROR(VLOOKUP("14B",$G$8:$N$71,3,FALSE),"")</f>
        <v>FIAT Céline (38)</v>
      </c>
      <c r="N146" s="95"/>
      <c r="O146" s="95"/>
      <c r="P146" s="95"/>
      <c r="Q146" s="96"/>
      <c r="R146" s="97"/>
      <c r="S146" s="98"/>
      <c r="T146" s="68" t="str">
        <f>M145</f>
        <v>RAVAGE Anna (26)</v>
      </c>
      <c r="U146" s="61" t="s">
        <v>58</v>
      </c>
      <c r="V146" s="99"/>
      <c r="W146" s="100" t="str">
        <f>IFERROR(VLOOKUP("15B",$G$8:$N$71,3,FALSE),"")</f>
        <v>HUGUET Rachel (38)</v>
      </c>
      <c r="X146" s="101"/>
      <c r="Y146" s="101"/>
      <c r="Z146" s="101"/>
      <c r="AA146" s="102"/>
      <c r="AB146" s="103"/>
      <c r="AC146" s="104"/>
      <c r="AD146" s="68" t="str">
        <f>W145</f>
        <v>CASTAING Estelle (32)</v>
      </c>
      <c r="AE146" s="61"/>
      <c r="AF146" s="105"/>
      <c r="AG146" s="106" t="str">
        <f>IFERROR(VLOOKUP("16B",$G$8:$N$71,3,FALSE),"")</f>
        <v>GAY-ALLIOT Viviane (26)</v>
      </c>
      <c r="AH146" s="107"/>
      <c r="AI146" s="107"/>
      <c r="AJ146" s="107"/>
      <c r="AK146" s="108"/>
      <c r="AL146" s="109"/>
      <c r="AM146" s="110"/>
      <c r="AN146" s="259"/>
    </row>
    <row r="147" ht="27.0" customHeight="1">
      <c r="A147" s="259"/>
      <c r="B147" s="111"/>
      <c r="C147" s="112" t="str">
        <f>IFERROR(VLOOKUP("13C",$G$8:$N$71,3,FALSE),"")</f>
        <v>ODIN Véronique (03)</v>
      </c>
      <c r="G147" s="113"/>
      <c r="H147" s="114"/>
      <c r="I147" s="115">
        <v>13.0</v>
      </c>
      <c r="J147" s="68" t="str">
        <f>C148</f>
        <v>Office</v>
      </c>
      <c r="K147" s="61" t="s">
        <v>59</v>
      </c>
      <c r="L147" s="116"/>
      <c r="M147" s="112" t="str">
        <f>IFERROR(VLOOKUP("14C",$G$8:$N$71,3,FALSE),"")</f>
        <v>CATUSSE Veronique (40)</v>
      </c>
      <c r="Q147" s="113"/>
      <c r="R147" s="114"/>
      <c r="S147" s="117">
        <v>13.0</v>
      </c>
      <c r="T147" s="68" t="str">
        <f>M148</f>
        <v>Office</v>
      </c>
      <c r="U147" s="61" t="s">
        <v>59</v>
      </c>
      <c r="V147" s="118"/>
      <c r="W147" s="112" t="str">
        <f>IFERROR(VLOOKUP("15C",$G$8:$N$71,3,FALSE),"")</f>
        <v>ROYER Doriane (07)</v>
      </c>
      <c r="AA147" s="113"/>
      <c r="AB147" s="114"/>
      <c r="AC147" s="119">
        <v>13.0</v>
      </c>
      <c r="AD147" s="68" t="str">
        <f>W148</f>
        <v>Office</v>
      </c>
      <c r="AE147" s="61"/>
      <c r="AF147" s="120"/>
      <c r="AG147" s="112" t="str">
        <f>IFERROR(VLOOKUP("16C",$G$8:$N$71,3,FALSE),"")</f>
        <v>MERY Celine (84)</v>
      </c>
      <c r="AK147" s="113"/>
      <c r="AL147" s="114"/>
      <c r="AM147" s="121">
        <v>13.0</v>
      </c>
      <c r="AN147" s="259"/>
    </row>
    <row r="148" ht="27.0" customHeight="1">
      <c r="A148" s="259"/>
      <c r="B148" s="122"/>
      <c r="C148" s="123" t="str">
        <f>IFERROR(VLOOKUP("13D",$G$8:$N$71,3,FALSE),"")</f>
        <v>Office</v>
      </c>
      <c r="G148" s="124"/>
      <c r="H148" s="125"/>
      <c r="I148" s="126">
        <v>7.0</v>
      </c>
      <c r="J148" s="68" t="str">
        <f>C147</f>
        <v>ODIN Véronique (03)</v>
      </c>
      <c r="K148" s="61" t="s">
        <v>59</v>
      </c>
      <c r="L148" s="127"/>
      <c r="M148" s="128" t="str">
        <f>IFERROR(VLOOKUP("14D",$G$8:$N$71,3,FALSE),"")</f>
        <v>Office</v>
      </c>
      <c r="N148" s="129"/>
      <c r="O148" s="129"/>
      <c r="P148" s="129"/>
      <c r="Q148" s="130"/>
      <c r="R148" s="131"/>
      <c r="S148" s="132">
        <v>7.0</v>
      </c>
      <c r="T148" s="68" t="str">
        <f>M147</f>
        <v>CATUSSE Veronique (40)</v>
      </c>
      <c r="U148" s="61" t="s">
        <v>59</v>
      </c>
      <c r="V148" s="133"/>
      <c r="W148" s="134" t="str">
        <f>IFERROR(VLOOKUP("15D",$G$8:$N$71,3,FALSE),"")</f>
        <v>Office</v>
      </c>
      <c r="X148" s="135"/>
      <c r="Y148" s="135"/>
      <c r="Z148" s="135"/>
      <c r="AA148" s="136"/>
      <c r="AB148" s="137"/>
      <c r="AC148" s="138">
        <v>7.0</v>
      </c>
      <c r="AD148" s="68" t="str">
        <f>W147</f>
        <v>ROYER Doriane (07)</v>
      </c>
      <c r="AE148" s="61"/>
      <c r="AF148" s="139"/>
      <c r="AG148" s="140" t="str">
        <f>IFERROR(VLOOKUP("16D",$G$8:$N$71,3,FALSE),"")</f>
        <v>Office</v>
      </c>
      <c r="AK148" s="141"/>
      <c r="AL148" s="142"/>
      <c r="AM148" s="143">
        <v>7.0</v>
      </c>
      <c r="AN148" s="259"/>
    </row>
    <row r="149" ht="13.5" customHeight="1">
      <c r="A149" s="259"/>
      <c r="B149" s="145" t="s">
        <v>60</v>
      </c>
      <c r="C149" s="146" t="s">
        <v>5</v>
      </c>
      <c r="D149" s="147"/>
      <c r="E149" s="147"/>
      <c r="F149" s="147"/>
      <c r="G149" s="148"/>
      <c r="H149" s="149" t="s">
        <v>57</v>
      </c>
      <c r="I149" s="150"/>
      <c r="J149" s="151"/>
      <c r="K149" s="144"/>
      <c r="L149" s="152" t="s">
        <v>60</v>
      </c>
      <c r="M149" s="153" t="s">
        <v>5</v>
      </c>
      <c r="N149" s="154"/>
      <c r="O149" s="154"/>
      <c r="P149" s="154"/>
      <c r="Q149" s="155"/>
      <c r="R149" s="156" t="s">
        <v>57</v>
      </c>
      <c r="S149" s="157"/>
      <c r="T149" s="151"/>
      <c r="U149" s="144"/>
      <c r="V149" s="158" t="s">
        <v>60</v>
      </c>
      <c r="W149" s="159" t="s">
        <v>5</v>
      </c>
      <c r="X149" s="160"/>
      <c r="Y149" s="160"/>
      <c r="Z149" s="160"/>
      <c r="AA149" s="161"/>
      <c r="AB149" s="162" t="s">
        <v>57</v>
      </c>
      <c r="AC149" s="163"/>
      <c r="AD149" s="151"/>
      <c r="AE149" s="144"/>
      <c r="AF149" s="164" t="s">
        <v>60</v>
      </c>
      <c r="AG149" s="165" t="s">
        <v>5</v>
      </c>
      <c r="AH149" s="166"/>
      <c r="AI149" s="166"/>
      <c r="AJ149" s="166"/>
      <c r="AK149" s="167"/>
      <c r="AL149" s="168" t="s">
        <v>57</v>
      </c>
      <c r="AM149" s="169"/>
      <c r="AN149" s="259"/>
    </row>
    <row r="150" ht="27.0" customHeight="1">
      <c r="A150" s="259"/>
      <c r="B150" s="55" t="str">
        <f>B127</f>
        <v>PARTIE 2 : 15H45 - 17H45</v>
      </c>
      <c r="C150" s="171"/>
      <c r="D150" s="171"/>
      <c r="E150" s="171"/>
      <c r="F150" s="171"/>
      <c r="G150" s="171"/>
      <c r="H150" s="56" t="s">
        <v>56</v>
      </c>
      <c r="I150" s="57" t="s">
        <v>57</v>
      </c>
      <c r="J150" s="170"/>
      <c r="K150" s="170"/>
      <c r="L150" s="172" t="str">
        <f>B150</f>
        <v>PARTIE 2 : 15H45 - 17H45</v>
      </c>
      <c r="M150" s="171"/>
      <c r="N150" s="171"/>
      <c r="O150" s="171"/>
      <c r="P150" s="171"/>
      <c r="Q150" s="171"/>
      <c r="R150" s="56" t="s">
        <v>56</v>
      </c>
      <c r="S150" s="57" t="s">
        <v>57</v>
      </c>
      <c r="T150" s="170"/>
      <c r="U150" s="170"/>
      <c r="V150" s="173" t="str">
        <f>B150</f>
        <v>PARTIE 2 : 15H45 - 17H45</v>
      </c>
      <c r="W150" s="171"/>
      <c r="X150" s="171"/>
      <c r="Y150" s="171"/>
      <c r="Z150" s="171"/>
      <c r="AA150" s="171"/>
      <c r="AB150" s="56" t="s">
        <v>56</v>
      </c>
      <c r="AC150" s="57" t="s">
        <v>57</v>
      </c>
      <c r="AD150" s="170"/>
      <c r="AE150" s="170"/>
      <c r="AF150" s="174" t="str">
        <f>B150</f>
        <v>PARTIE 2 : 15H45 - 17H45</v>
      </c>
      <c r="AG150" s="171"/>
      <c r="AH150" s="171"/>
      <c r="AI150" s="171"/>
      <c r="AJ150" s="171"/>
      <c r="AK150" s="171"/>
      <c r="AL150" s="56" t="s">
        <v>56</v>
      </c>
      <c r="AM150" s="57" t="s">
        <v>57</v>
      </c>
      <c r="AN150" s="259"/>
    </row>
    <row r="151" ht="27.0" customHeight="1">
      <c r="A151" s="259"/>
      <c r="B151" s="62">
        <v>62.0</v>
      </c>
      <c r="C151" s="175" t="str">
        <f>IF(COUNTBLANK(I145:I148)=0,IF(I145&gt;I146,C145,C146),"-")</f>
        <v>-</v>
      </c>
      <c r="D151" s="64"/>
      <c r="E151" s="64"/>
      <c r="F151" s="64"/>
      <c r="G151" s="65"/>
      <c r="H151" s="66"/>
      <c r="I151" s="67"/>
      <c r="J151" s="68" t="str">
        <f>C152</f>
        <v>-</v>
      </c>
      <c r="K151" s="61" t="s">
        <v>62</v>
      </c>
      <c r="L151" s="69">
        <v>63.0</v>
      </c>
      <c r="M151" s="176" t="str">
        <f>IF(COUNTBLANK(S145:S148)=0,IF(S145&gt;S146,M145,M146),"-")</f>
        <v>-</v>
      </c>
      <c r="N151" s="71"/>
      <c r="O151" s="71"/>
      <c r="P151" s="71"/>
      <c r="Q151" s="72"/>
      <c r="R151" s="73"/>
      <c r="S151" s="74"/>
      <c r="T151" s="68" t="str">
        <f>M152</f>
        <v>-</v>
      </c>
      <c r="U151" s="61" t="s">
        <v>62</v>
      </c>
      <c r="V151" s="75">
        <v>64.0</v>
      </c>
      <c r="W151" s="177" t="str">
        <f>IF(COUNTBLANK(AC145:AC148)=0,IF(AC145&gt;AC146,W145,W146),"-")</f>
        <v>-</v>
      </c>
      <c r="X151" s="77"/>
      <c r="Y151" s="77"/>
      <c r="Z151" s="77"/>
      <c r="AA151" s="78"/>
      <c r="AB151" s="79"/>
      <c r="AC151" s="80"/>
      <c r="AD151" s="68" t="str">
        <f>W152</f>
        <v>-</v>
      </c>
      <c r="AE151" s="61"/>
      <c r="AF151" s="81">
        <v>49.0</v>
      </c>
      <c r="AG151" s="178" t="str">
        <f>IF(COUNTBLANK(AM145:AM148)=0,IF(AM145&gt;AM146,AG145,AG146),"-")</f>
        <v>-</v>
      </c>
      <c r="AH151" s="83"/>
      <c r="AI151" s="83"/>
      <c r="AJ151" s="83"/>
      <c r="AK151" s="84"/>
      <c r="AL151" s="85"/>
      <c r="AM151" s="86"/>
      <c r="AN151" s="259"/>
    </row>
    <row r="152" ht="27.0" customHeight="1">
      <c r="A152" s="259"/>
      <c r="B152" s="87"/>
      <c r="C152" s="179" t="str">
        <f>IF(COUNTBLANK(I145:I148)=0,IF(I147&gt;I148,C147,C148),"-")</f>
        <v>-</v>
      </c>
      <c r="D152" s="89"/>
      <c r="E152" s="89"/>
      <c r="F152" s="89"/>
      <c r="G152" s="90"/>
      <c r="H152" s="91"/>
      <c r="I152" s="92"/>
      <c r="J152" s="68" t="str">
        <f>C151</f>
        <v>-</v>
      </c>
      <c r="K152" s="61" t="s">
        <v>62</v>
      </c>
      <c r="L152" s="93"/>
      <c r="M152" s="180" t="str">
        <f>IF(COUNTBLANK(S145:S148)=0,IF(S147&gt;S148,M147,M148),"-")</f>
        <v>-</v>
      </c>
      <c r="N152" s="95"/>
      <c r="O152" s="95"/>
      <c r="P152" s="95"/>
      <c r="Q152" s="96"/>
      <c r="R152" s="97"/>
      <c r="S152" s="98"/>
      <c r="T152" s="68" t="str">
        <f>M151</f>
        <v>-</v>
      </c>
      <c r="U152" s="61" t="s">
        <v>62</v>
      </c>
      <c r="V152" s="99"/>
      <c r="W152" s="181" t="str">
        <f>IF(COUNTBLANK(AC145:AC148)=0,IF(AC147&gt;AC148,W147,W148),"-")</f>
        <v>-</v>
      </c>
      <c r="X152" s="101"/>
      <c r="Y152" s="101"/>
      <c r="Z152" s="101"/>
      <c r="AA152" s="102"/>
      <c r="AB152" s="103"/>
      <c r="AC152" s="104"/>
      <c r="AD152" s="68" t="str">
        <f>W151</f>
        <v>-</v>
      </c>
      <c r="AE152" s="61"/>
      <c r="AF152" s="105"/>
      <c r="AG152" s="182" t="str">
        <f>IF(COUNTBLANK(AM145:AM148)=0,IF(AM147&gt;AM148,AG147,AG148),"-")</f>
        <v>-</v>
      </c>
      <c r="AH152" s="107"/>
      <c r="AI152" s="107"/>
      <c r="AJ152" s="107"/>
      <c r="AK152" s="108"/>
      <c r="AL152" s="109"/>
      <c r="AM152" s="110"/>
      <c r="AN152" s="259"/>
    </row>
    <row r="153" ht="27.0" customHeight="1">
      <c r="A153" s="259"/>
      <c r="B153" s="111"/>
      <c r="C153" s="183" t="str">
        <f>IF(COUNTBLANK(I145:I148)=0,IF(I145&gt;I146,C146,C145),"-")</f>
        <v>-</v>
      </c>
      <c r="G153" s="113"/>
      <c r="H153" s="114"/>
      <c r="I153" s="115"/>
      <c r="J153" s="68" t="str">
        <f>C154</f>
        <v>-</v>
      </c>
      <c r="K153" s="61" t="s">
        <v>63</v>
      </c>
      <c r="L153" s="116"/>
      <c r="M153" s="183" t="str">
        <f>IF(COUNTBLANK(S145:S148)=0,IF(S145&gt;S146,M146,M145),"-")</f>
        <v>-</v>
      </c>
      <c r="Q153" s="113"/>
      <c r="R153" s="114"/>
      <c r="S153" s="117"/>
      <c r="T153" s="68" t="str">
        <f>M154</f>
        <v>-</v>
      </c>
      <c r="U153" s="61" t="s">
        <v>63</v>
      </c>
      <c r="V153" s="118"/>
      <c r="W153" s="183" t="str">
        <f>IF(COUNTBLANK(AC145:AC148)=0,IF(AC145&gt;AC146,W146,W145),"-")</f>
        <v>-</v>
      </c>
      <c r="AA153" s="113"/>
      <c r="AB153" s="114"/>
      <c r="AC153" s="119"/>
      <c r="AD153" s="68" t="str">
        <f>W154</f>
        <v>-</v>
      </c>
      <c r="AE153" s="61"/>
      <c r="AF153" s="120"/>
      <c r="AG153" s="183" t="str">
        <f>IF(COUNTBLANK(AM145:AM148)=0,IF(AM145&gt;AM146,AG146,AG145),"-")</f>
        <v>-</v>
      </c>
      <c r="AK153" s="113"/>
      <c r="AL153" s="114"/>
      <c r="AM153" s="121"/>
      <c r="AN153" s="259"/>
    </row>
    <row r="154" ht="27.0" customHeight="1">
      <c r="A154" s="259"/>
      <c r="B154" s="122"/>
      <c r="C154" s="184" t="str">
        <f>IF(COUNTBLANK(I145:I148)=0,IF(I147&gt;I148,C148,C147),"-")</f>
        <v>-</v>
      </c>
      <c r="D154" s="185"/>
      <c r="E154" s="185"/>
      <c r="F154" s="185"/>
      <c r="G154" s="186"/>
      <c r="H154" s="187"/>
      <c r="I154" s="188"/>
      <c r="J154" s="68" t="str">
        <f>C153</f>
        <v>-</v>
      </c>
      <c r="K154" s="61" t="s">
        <v>63</v>
      </c>
      <c r="L154" s="127"/>
      <c r="M154" s="189" t="str">
        <f>IF(COUNTBLANK(S145:S148)=0,IF(S147&gt;S148,M148,M147),"-")</f>
        <v>-</v>
      </c>
      <c r="N154" s="129"/>
      <c r="O154" s="129"/>
      <c r="P154" s="129"/>
      <c r="Q154" s="130"/>
      <c r="R154" s="131"/>
      <c r="S154" s="132"/>
      <c r="T154" s="68" t="str">
        <f>M153</f>
        <v>-</v>
      </c>
      <c r="U154" s="61" t="s">
        <v>63</v>
      </c>
      <c r="V154" s="133"/>
      <c r="W154" s="190" t="str">
        <f>IF(COUNTBLANK(AC145:AC148)=0,IF(AC147&gt;AC148,W148,W147),"-")</f>
        <v>-</v>
      </c>
      <c r="X154" s="135"/>
      <c r="Y154" s="135"/>
      <c r="Z154" s="135"/>
      <c r="AA154" s="136"/>
      <c r="AB154" s="137"/>
      <c r="AC154" s="138"/>
      <c r="AD154" s="68" t="str">
        <f>W153</f>
        <v>-</v>
      </c>
      <c r="AE154" s="61"/>
      <c r="AF154" s="139"/>
      <c r="AG154" s="191" t="str">
        <f>IF(COUNTBLANK(AM145:AM148)=0,IF(AM147&gt;AM148,AG148,AG147),"-")</f>
        <v>-</v>
      </c>
      <c r="AH154" s="192"/>
      <c r="AI154" s="192"/>
      <c r="AJ154" s="192"/>
      <c r="AK154" s="193"/>
      <c r="AL154" s="194"/>
      <c r="AM154" s="195"/>
      <c r="AN154" s="259"/>
    </row>
    <row r="155" ht="13.5" customHeight="1">
      <c r="A155" s="259"/>
      <c r="B155" s="145" t="s">
        <v>60</v>
      </c>
      <c r="C155" s="146" t="s">
        <v>5</v>
      </c>
      <c r="D155" s="147"/>
      <c r="E155" s="147"/>
      <c r="F155" s="147"/>
      <c r="G155" s="148"/>
      <c r="H155" s="149" t="s">
        <v>57</v>
      </c>
      <c r="I155" s="150"/>
      <c r="J155" s="151"/>
      <c r="K155" s="144"/>
      <c r="L155" s="152" t="s">
        <v>60</v>
      </c>
      <c r="M155" s="153" t="s">
        <v>5</v>
      </c>
      <c r="N155" s="154"/>
      <c r="O155" s="154"/>
      <c r="P155" s="154"/>
      <c r="Q155" s="155"/>
      <c r="R155" s="156" t="s">
        <v>57</v>
      </c>
      <c r="S155" s="157"/>
      <c r="T155" s="151"/>
      <c r="U155" s="144"/>
      <c r="V155" s="158" t="s">
        <v>60</v>
      </c>
      <c r="W155" s="159" t="s">
        <v>5</v>
      </c>
      <c r="X155" s="160"/>
      <c r="Y155" s="160"/>
      <c r="Z155" s="160"/>
      <c r="AA155" s="161"/>
      <c r="AB155" s="162" t="s">
        <v>57</v>
      </c>
      <c r="AC155" s="163"/>
      <c r="AD155" s="151"/>
      <c r="AE155" s="144"/>
      <c r="AF155" s="196" t="s">
        <v>60</v>
      </c>
      <c r="AG155" s="197" t="s">
        <v>5</v>
      </c>
      <c r="AH155" s="198"/>
      <c r="AI155" s="198"/>
      <c r="AJ155" s="198"/>
      <c r="AK155" s="199"/>
      <c r="AL155" s="200" t="s">
        <v>57</v>
      </c>
      <c r="AM155" s="201"/>
      <c r="AN155" s="259"/>
    </row>
    <row r="156" ht="27.0" customHeight="1">
      <c r="A156" s="259"/>
      <c r="B156" s="55" t="str">
        <f>B133</f>
        <v>BARRAGES : 18H00 - 19H30</v>
      </c>
      <c r="C156" s="171"/>
      <c r="D156" s="171"/>
      <c r="E156" s="171"/>
      <c r="F156" s="171"/>
      <c r="G156" s="171"/>
      <c r="H156" s="56" t="s">
        <v>56</v>
      </c>
      <c r="I156" s="57" t="s">
        <v>57</v>
      </c>
      <c r="J156" s="170"/>
      <c r="K156" s="170"/>
      <c r="L156" s="172" t="str">
        <f>B156</f>
        <v>BARRAGES : 18H00 - 19H30</v>
      </c>
      <c r="M156" s="171"/>
      <c r="N156" s="171"/>
      <c r="O156" s="171"/>
      <c r="P156" s="171"/>
      <c r="Q156" s="171"/>
      <c r="R156" s="56" t="s">
        <v>56</v>
      </c>
      <c r="S156" s="57" t="s">
        <v>57</v>
      </c>
      <c r="T156" s="170"/>
      <c r="U156" s="170"/>
      <c r="V156" s="173" t="str">
        <f>B156</f>
        <v>BARRAGES : 18H00 - 19H30</v>
      </c>
      <c r="W156" s="171"/>
      <c r="X156" s="171"/>
      <c r="Y156" s="171"/>
      <c r="Z156" s="171"/>
      <c r="AA156" s="171"/>
      <c r="AB156" s="56" t="s">
        <v>56</v>
      </c>
      <c r="AC156" s="57" t="s">
        <v>57</v>
      </c>
      <c r="AD156" s="170"/>
      <c r="AE156" s="170"/>
      <c r="AF156" s="174" t="str">
        <f>B156</f>
        <v>BARRAGES : 18H00 - 19H30</v>
      </c>
      <c r="AG156" s="171"/>
      <c r="AH156" s="171"/>
      <c r="AI156" s="171"/>
      <c r="AJ156" s="171"/>
      <c r="AK156" s="171"/>
      <c r="AL156" s="56" t="s">
        <v>56</v>
      </c>
      <c r="AM156" s="57" t="s">
        <v>57</v>
      </c>
      <c r="AN156" s="259"/>
    </row>
    <row r="157" ht="27.0" customHeight="1">
      <c r="A157" s="259"/>
      <c r="B157" s="62">
        <v>63.0</v>
      </c>
      <c r="C157" s="175" t="str">
        <f>IF(COUNTBLANK(I151:I154)=0,IF(I151&gt;I152,C152,C151),"-")</f>
        <v>-</v>
      </c>
      <c r="D157" s="64"/>
      <c r="E157" s="64"/>
      <c r="F157" s="64"/>
      <c r="G157" s="65"/>
      <c r="H157" s="66"/>
      <c r="I157" s="67"/>
      <c r="J157" s="68" t="str">
        <f>C158</f>
        <v>-</v>
      </c>
      <c r="K157" s="61" t="s">
        <v>65</v>
      </c>
      <c r="L157" s="69">
        <v>64.0</v>
      </c>
      <c r="M157" s="176" t="str">
        <f>IF(COUNTBLANK(S151:S154)=0,IF(S151&gt;S152,M152,M151),"-")</f>
        <v>-</v>
      </c>
      <c r="N157" s="71"/>
      <c r="O157" s="71"/>
      <c r="P157" s="71"/>
      <c r="Q157" s="72"/>
      <c r="R157" s="73"/>
      <c r="S157" s="74"/>
      <c r="T157" s="68" t="str">
        <f>M158</f>
        <v>-</v>
      </c>
      <c r="U157" s="61" t="s">
        <v>65</v>
      </c>
      <c r="V157" s="75">
        <v>49.0</v>
      </c>
      <c r="W157" s="177" t="str">
        <f>IF(COUNTBLANK(AC151:AC154)=0,IF(AC151&gt;AC152,W152,W151),"-")</f>
        <v>-</v>
      </c>
      <c r="X157" s="77"/>
      <c r="Y157" s="77"/>
      <c r="Z157" s="77"/>
      <c r="AA157" s="78"/>
      <c r="AB157" s="79"/>
      <c r="AC157" s="80"/>
      <c r="AD157" s="68" t="str">
        <f>W158</f>
        <v>-</v>
      </c>
      <c r="AE157" s="61"/>
      <c r="AF157" s="81">
        <v>50.0</v>
      </c>
      <c r="AG157" s="178" t="str">
        <f>IF(COUNTBLANK(AM151:AM154)=0,IF(AM151&gt;AM152,AG152,AG151),"-")</f>
        <v>-</v>
      </c>
      <c r="AH157" s="83"/>
      <c r="AI157" s="83"/>
      <c r="AJ157" s="83"/>
      <c r="AK157" s="84"/>
      <c r="AL157" s="85"/>
      <c r="AM157" s="86"/>
      <c r="AN157" s="259"/>
    </row>
    <row r="158" ht="27.0" customHeight="1">
      <c r="A158" s="259"/>
      <c r="B158" s="122"/>
      <c r="C158" s="184" t="str">
        <f>IF(COUNTBLANK(I151:I154)=0,IF(I153&gt;I154,C153,C154),"-")</f>
        <v>-</v>
      </c>
      <c r="D158" s="185"/>
      <c r="E158" s="185"/>
      <c r="F158" s="185"/>
      <c r="G158" s="186"/>
      <c r="H158" s="187"/>
      <c r="I158" s="188"/>
      <c r="J158" s="68" t="str">
        <f>C157</f>
        <v>-</v>
      </c>
      <c r="K158" s="61" t="s">
        <v>65</v>
      </c>
      <c r="L158" s="127"/>
      <c r="M158" s="189" t="str">
        <f>IF(COUNTBLANK(S151:S154)=0,IF(S153&gt;S154,M153,M154),"-")</f>
        <v>-</v>
      </c>
      <c r="N158" s="129"/>
      <c r="O158" s="129"/>
      <c r="P158" s="129"/>
      <c r="Q158" s="130"/>
      <c r="R158" s="131"/>
      <c r="S158" s="132"/>
      <c r="T158" s="68" t="str">
        <f>M157</f>
        <v>-</v>
      </c>
      <c r="U158" s="61" t="s">
        <v>65</v>
      </c>
      <c r="V158" s="133"/>
      <c r="W158" s="190" t="str">
        <f>IF(COUNTBLANK(AC151:AC154)=0,IF(AC153&gt;AC154,W153,W154),"-")</f>
        <v>-</v>
      </c>
      <c r="X158" s="135"/>
      <c r="Y158" s="135"/>
      <c r="Z158" s="135"/>
      <c r="AA158" s="136"/>
      <c r="AB158" s="137"/>
      <c r="AC158" s="138"/>
      <c r="AD158" s="68" t="str">
        <f>W157</f>
        <v>-</v>
      </c>
      <c r="AE158" s="61"/>
      <c r="AF158" s="139"/>
      <c r="AG158" s="191" t="str">
        <f>IF(COUNTBLANK(AM151:AM154)=0,IF(AM153&gt;AM154,AG153,AG154),"-")</f>
        <v>-</v>
      </c>
      <c r="AH158" s="192"/>
      <c r="AI158" s="192"/>
      <c r="AJ158" s="192"/>
      <c r="AK158" s="193"/>
      <c r="AL158" s="194"/>
      <c r="AM158" s="195"/>
      <c r="AN158" s="259"/>
    </row>
    <row r="159" ht="13.5" customHeight="1">
      <c r="A159" s="259"/>
      <c r="B159" s="145" t="s">
        <v>60</v>
      </c>
      <c r="C159" s="146" t="s">
        <v>5</v>
      </c>
      <c r="D159" s="147"/>
      <c r="E159" s="147"/>
      <c r="F159" s="147"/>
      <c r="G159" s="148"/>
      <c r="H159" s="149" t="s">
        <v>57</v>
      </c>
      <c r="I159" s="150"/>
      <c r="J159" s="204"/>
      <c r="K159" s="203"/>
      <c r="L159" s="152" t="s">
        <v>60</v>
      </c>
      <c r="M159" s="153" t="s">
        <v>5</v>
      </c>
      <c r="N159" s="154"/>
      <c r="O159" s="154"/>
      <c r="P159" s="154"/>
      <c r="Q159" s="155"/>
      <c r="R159" s="156" t="s">
        <v>57</v>
      </c>
      <c r="S159" s="157"/>
      <c r="T159" s="204"/>
      <c r="U159" s="203"/>
      <c r="V159" s="158" t="s">
        <v>60</v>
      </c>
      <c r="W159" s="159" t="s">
        <v>5</v>
      </c>
      <c r="X159" s="160"/>
      <c r="Y159" s="160"/>
      <c r="Z159" s="160"/>
      <c r="AA159" s="161"/>
      <c r="AB159" s="162" t="s">
        <v>57</v>
      </c>
      <c r="AC159" s="163"/>
      <c r="AD159" s="204"/>
      <c r="AE159" s="203"/>
      <c r="AF159" s="196" t="s">
        <v>60</v>
      </c>
      <c r="AG159" s="197" t="s">
        <v>5</v>
      </c>
      <c r="AH159" s="198"/>
      <c r="AI159" s="198"/>
      <c r="AJ159" s="198"/>
      <c r="AK159" s="199"/>
      <c r="AL159" s="200" t="s">
        <v>57</v>
      </c>
      <c r="AM159" s="201"/>
      <c r="AN159" s="259"/>
    </row>
    <row r="160" ht="27.0" customHeight="1">
      <c r="A160" s="259"/>
      <c r="B160" s="206"/>
      <c r="C160" s="207"/>
      <c r="D160" s="207"/>
      <c r="E160" s="207"/>
      <c r="F160" s="207"/>
      <c r="G160" s="207"/>
      <c r="H160" s="207"/>
      <c r="I160" s="208"/>
      <c r="J160" s="205"/>
      <c r="K160" s="205"/>
      <c r="L160" s="206"/>
      <c r="M160" s="207"/>
      <c r="N160" s="207"/>
      <c r="O160" s="207"/>
      <c r="P160" s="207"/>
      <c r="Q160" s="207"/>
      <c r="R160" s="207"/>
      <c r="S160" s="207"/>
      <c r="T160" s="205"/>
      <c r="U160" s="205"/>
      <c r="V160" s="206"/>
      <c r="W160" s="207"/>
      <c r="X160" s="207"/>
      <c r="Y160" s="207"/>
      <c r="Z160" s="207"/>
      <c r="AA160" s="207"/>
      <c r="AB160" s="207"/>
      <c r="AC160" s="207"/>
      <c r="AD160" s="205"/>
      <c r="AE160" s="205"/>
      <c r="AF160" s="206"/>
      <c r="AG160" s="207"/>
      <c r="AH160" s="207"/>
      <c r="AI160" s="207"/>
      <c r="AJ160" s="207"/>
      <c r="AK160" s="207"/>
      <c r="AL160" s="207"/>
      <c r="AM160" s="207"/>
      <c r="AN160" s="259"/>
    </row>
    <row r="161" ht="27.0" customHeight="1">
      <c r="A161" s="259"/>
      <c r="B161" s="62" t="s">
        <v>282</v>
      </c>
      <c r="C161" s="209" t="str">
        <f>IF(COUNTBLANK(I151:I154)=0,IF(I151&gt;I152,C151,C152),"-")</f>
        <v>-</v>
      </c>
      <c r="D161" s="64"/>
      <c r="E161" s="64"/>
      <c r="F161" s="64"/>
      <c r="G161" s="64"/>
      <c r="H161" s="210"/>
      <c r="I161" s="211"/>
      <c r="J161" s="8"/>
      <c r="K161" s="8"/>
      <c r="L161" s="69" t="s">
        <v>283</v>
      </c>
      <c r="M161" s="212" t="str">
        <f>IF(COUNTBLANK(S151:S154)=0,IF(S151&gt;S152,M151,M152),"-")</f>
        <v>-</v>
      </c>
      <c r="N161" s="71"/>
      <c r="O161" s="71"/>
      <c r="P161" s="71"/>
      <c r="Q161" s="71"/>
      <c r="R161" s="213"/>
      <c r="S161" s="214"/>
      <c r="T161" s="8"/>
      <c r="U161" s="8"/>
      <c r="V161" s="75" t="s">
        <v>284</v>
      </c>
      <c r="W161" s="215" t="str">
        <f>IF(COUNTBLANK(AC151:AC154)=0,IF(AC151&gt;AC152,W151,W152),"-")</f>
        <v>-</v>
      </c>
      <c r="X161" s="77"/>
      <c r="Y161" s="77"/>
      <c r="Z161" s="77"/>
      <c r="AA161" s="77"/>
      <c r="AB161" s="216"/>
      <c r="AC161" s="217"/>
      <c r="AD161" s="8"/>
      <c r="AE161" s="8"/>
      <c r="AF161" s="81" t="s">
        <v>285</v>
      </c>
      <c r="AG161" s="218" t="str">
        <f>IF(COUNTBLANK(AM151:AM154)=0,IF(AM151&gt;AM152,AG151,AG152),"-")</f>
        <v>-</v>
      </c>
      <c r="AH161" s="83"/>
      <c r="AI161" s="83"/>
      <c r="AJ161" s="83"/>
      <c r="AK161" s="83"/>
      <c r="AL161" s="219"/>
      <c r="AM161" s="220"/>
      <c r="AN161" s="259"/>
    </row>
    <row r="162" ht="27.0" customHeight="1">
      <c r="A162" s="259"/>
      <c r="B162" s="221" t="s">
        <v>286</v>
      </c>
      <c r="C162" s="222" t="str">
        <f>IF(COUNTBLANK(I157:I158)=0,IF(I157&gt;I158,C157,C158),"-")</f>
        <v>-</v>
      </c>
      <c r="H162" s="223"/>
      <c r="I162" s="224"/>
      <c r="J162" s="8"/>
      <c r="K162" s="8"/>
      <c r="L162" s="225" t="s">
        <v>287</v>
      </c>
      <c r="M162" s="226" t="str">
        <f>IF(COUNTBLANK(S157:S158)=0,IF(S157&gt;S158,M157,M158),"-")</f>
        <v>-</v>
      </c>
      <c r="R162" s="227"/>
      <c r="S162" s="228"/>
      <c r="T162" s="8"/>
      <c r="U162" s="8"/>
      <c r="V162" s="229" t="s">
        <v>288</v>
      </c>
      <c r="W162" s="230" t="str">
        <f>IF(COUNTBLANK(AC157:AC158)=0,IF(AC157&gt;AC158,W157,W158),"-")</f>
        <v>-</v>
      </c>
      <c r="AB162" s="231"/>
      <c r="AC162" s="232"/>
      <c r="AD162" s="8"/>
      <c r="AE162" s="8"/>
      <c r="AF162" s="233" t="s">
        <v>289</v>
      </c>
      <c r="AG162" s="234" t="str">
        <f>IF(COUNTBLANK(AM157:AM158)=0,IF(AM157&gt;AM158,AG157,AG158),"-")</f>
        <v>-</v>
      </c>
      <c r="AL162" s="235"/>
      <c r="AM162" s="236"/>
      <c r="AN162" s="259"/>
    </row>
    <row r="163" ht="27.0" customHeight="1">
      <c r="A163" s="259"/>
      <c r="B163" s="111" t="s">
        <v>290</v>
      </c>
      <c r="C163" s="237" t="str">
        <f>IF(COUNTBLANK(I157:I158)=0,IF(I157&gt;I158,C158,C157),"-")</f>
        <v>-</v>
      </c>
      <c r="H163" s="238"/>
      <c r="I163" s="239"/>
      <c r="J163" s="8"/>
      <c r="K163" s="8"/>
      <c r="L163" s="116" t="s">
        <v>291</v>
      </c>
      <c r="M163" s="237" t="str">
        <f>IF(COUNTBLANK(S157:S158)=0,IF(S157&gt;S158,M158,M157),"-")</f>
        <v>-</v>
      </c>
      <c r="R163" s="238"/>
      <c r="S163" s="240"/>
      <c r="T163" s="8"/>
      <c r="U163" s="8"/>
      <c r="V163" s="118" t="s">
        <v>292</v>
      </c>
      <c r="W163" s="237" t="str">
        <f>IF(COUNTBLANK(AC157:AC158)=0,IF(AC157&gt;AC158,W158,W157),"-")</f>
        <v>-</v>
      </c>
      <c r="AB163" s="238"/>
      <c r="AC163" s="241"/>
      <c r="AD163" s="8"/>
      <c r="AE163" s="8"/>
      <c r="AF163" s="120" t="s">
        <v>293</v>
      </c>
      <c r="AG163" s="237" t="str">
        <f>IF(COUNTBLANK(AM157:AM158)=0,IF(AM157&gt;AM158,AG158,AG157),"-")</f>
        <v>-</v>
      </c>
      <c r="AL163" s="238"/>
      <c r="AM163" s="242"/>
      <c r="AN163" s="259"/>
    </row>
    <row r="164" ht="27.0" customHeight="1">
      <c r="A164" s="259"/>
      <c r="B164" s="243" t="s">
        <v>294</v>
      </c>
      <c r="C164" s="244" t="str">
        <f>IF(COUNTBLANK(I151:I154)=0,IF(I153&gt;I154,C154,C153),"-")</f>
        <v>-</v>
      </c>
      <c r="D164" s="185"/>
      <c r="E164" s="185"/>
      <c r="F164" s="185"/>
      <c r="G164" s="185"/>
      <c r="H164" s="245"/>
      <c r="I164" s="246"/>
      <c r="J164" s="8"/>
      <c r="K164" s="8"/>
      <c r="L164" s="247" t="s">
        <v>295</v>
      </c>
      <c r="M164" s="248" t="str">
        <f>IF(COUNTBLANK(S151:S154)=0,IF(S153&gt;S154,M154,M153),"-")</f>
        <v>-</v>
      </c>
      <c r="N164" s="129"/>
      <c r="O164" s="129"/>
      <c r="P164" s="129"/>
      <c r="Q164" s="129"/>
      <c r="R164" s="249"/>
      <c r="S164" s="250"/>
      <c r="T164" s="8"/>
      <c r="U164" s="8"/>
      <c r="V164" s="251" t="s">
        <v>296</v>
      </c>
      <c r="W164" s="252" t="str">
        <f>IF(COUNTBLANK(AC151:AC154)=0,IF(AC153&gt;AC154,W154,W153),"-")</f>
        <v>-</v>
      </c>
      <c r="X164" s="135"/>
      <c r="Y164" s="135"/>
      <c r="Z164" s="135"/>
      <c r="AA164" s="135"/>
      <c r="AB164" s="253"/>
      <c r="AC164" s="254"/>
      <c r="AD164" s="8"/>
      <c r="AE164" s="8"/>
      <c r="AF164" s="255" t="s">
        <v>297</v>
      </c>
      <c r="AG164" s="256" t="str">
        <f>IF(COUNTBLANK(AM151:AM154)=0,IF(AM153&gt;AM154,AG154,AG153),"-")</f>
        <v>-</v>
      </c>
      <c r="AH164" s="192"/>
      <c r="AI164" s="192"/>
      <c r="AJ164" s="192"/>
      <c r="AK164" s="192"/>
      <c r="AL164" s="257"/>
      <c r="AM164" s="258"/>
      <c r="AN164" s="259"/>
    </row>
    <row r="165" ht="27.0" customHeight="1">
      <c r="A165" s="259"/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</row>
    <row r="166" ht="27.0" customHeight="1">
      <c r="A166" s="259"/>
      <c r="B166" s="259"/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</row>
    <row r="167" ht="27.0" customHeight="1">
      <c r="A167" s="44" t="s">
        <v>298</v>
      </c>
    </row>
    <row r="168" ht="27.0" customHeight="1">
      <c r="A168" s="260"/>
      <c r="B168" s="323" t="s">
        <v>299</v>
      </c>
      <c r="T168" s="260"/>
      <c r="U168" s="260"/>
      <c r="V168" s="323" t="s">
        <v>300</v>
      </c>
      <c r="AN168" s="8"/>
    </row>
    <row r="169" ht="13.5" customHeight="1">
      <c r="A169" s="260"/>
      <c r="B169" s="324" t="s">
        <v>301</v>
      </c>
      <c r="C169" s="325"/>
      <c r="D169" s="325"/>
      <c r="E169" s="325"/>
      <c r="F169" s="325"/>
      <c r="G169" s="326" t="s">
        <v>302</v>
      </c>
      <c r="H169" s="327"/>
      <c r="I169" s="328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8"/>
    </row>
    <row r="170" ht="13.5" customHeight="1">
      <c r="A170" s="266" t="s">
        <v>303</v>
      </c>
      <c r="B170" s="330">
        <v>1.0</v>
      </c>
      <c r="C170" s="237" t="str">
        <f>IFERROR(VLOOKUP(A170,$B$92:$G$95,2,FALSE),IFERROR(VLOOKUP(A170,$L$92:$Q$95,2,FALSE),IFERROR(VLOOKUP(A170,$V$92:$AA$95,2,FALSE),IFERROR(VLOOKUP(A170,$AF$92:$AK$95,2,FALSE),IFERROR(VLOOKUP(A170,$B$115:$G$118,2,FALSE),IFERROR(VLOOKUP(A170,$L$115:$Q$118,2,FALSE),IFERROR(VLOOKUP(A170,$V$115:$AA$118,2,FALSE),IFERROR(VLOOKUP(A170,$AF$115:$AK$118,2,FALSE),IFERROR(VLOOKUP(A170,$B$138:$G$141,2,FALSE),IFERROR(VLOOKUP(A170,$L$138:$Q$141,2,FALSE),IFERROR(VLOOKUP(A170,$V$138:$AA$141,2,FALSE),IFERROR(VLOOKUP(A170,$AF$138:$AK$141,2,FALSE),IFERROR(VLOOKUP(A170,$B$161:$G$164,2,FALSE),IFERROR(VLOOKUP(A170,$L$161:$Q$164,2,FALSE),IFERROR(VLOOKUP(A170,$V$161:$AA$164,2,FALSE),IFERROR(VLOOKUP(A170,$AF$161:$AK$164,2,FALSE),))))))))))))))))</f>
        <v>-</v>
      </c>
      <c r="G170" s="269"/>
      <c r="H170" s="331"/>
      <c r="I170" s="332"/>
      <c r="J170" s="333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8"/>
    </row>
    <row r="171" ht="13.5" customHeight="1">
      <c r="B171" s="334"/>
      <c r="G171" s="269"/>
      <c r="I171" s="335"/>
      <c r="J171" s="336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8"/>
    </row>
    <row r="172" ht="13.5" customHeight="1">
      <c r="A172" s="266" t="s">
        <v>304</v>
      </c>
      <c r="B172" s="334"/>
      <c r="C172" s="337" t="str">
        <f>IFERROR(VLOOKUP(A172,$B$92:$G$95,2,FALSE),IFERROR(VLOOKUP(A172,$L$92:$Q$95,2,FALSE),IFERROR(VLOOKUP(A172,$V$92:$AA$95,2,FALSE),IFERROR(VLOOKUP(A172,$AF$92:$AK$95,2,FALSE),IFERROR(VLOOKUP(A172,$B$115:$G$118,2,FALSE),IFERROR(VLOOKUP(A172,$L$115:$Q$118,2,FALSE),IFERROR(VLOOKUP(A172,$V$115:$AA$118,2,FALSE),IFERROR(VLOOKUP(A172,$AF$115:$AK$118,2,FALSE),IFERROR(VLOOKUP(A172,$B$138:$G$141,2,FALSE),IFERROR(VLOOKUP(A172,$L$138:$Q$141,2,FALSE),IFERROR(VLOOKUP(A172,$V$138:$AA$141,2,FALSE),IFERROR(VLOOKUP(A172,$AF$138:$AK$141,2,FALSE),IFERROR(VLOOKUP(A172,$B$161:$G$164,2,FALSE),IFERROR(VLOOKUP(A172,$L$161:$Q$164,2,FALSE),IFERROR(VLOOKUP(A172,$V$161:$AA$164,2,FALSE),IFERROR(VLOOKUP(A172,$AF$161:$AK$164,2,FALSE),))))))))))))))))</f>
        <v>-</v>
      </c>
      <c r="G172" s="269"/>
      <c r="H172" s="338"/>
      <c r="I172" s="339"/>
      <c r="J172" s="340"/>
      <c r="K172" s="329"/>
      <c r="L172" s="341" t="s">
        <v>305</v>
      </c>
      <c r="M172" s="342"/>
      <c r="N172" s="342"/>
      <c r="O172" s="342"/>
      <c r="P172" s="342"/>
      <c r="Q172" s="342"/>
      <c r="R172" s="343" t="s">
        <v>306</v>
      </c>
      <c r="S172" s="344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8"/>
    </row>
    <row r="173" ht="13.5" customHeight="1">
      <c r="B173" s="345"/>
      <c r="C173" s="346"/>
      <c r="D173" s="346"/>
      <c r="E173" s="346"/>
      <c r="F173" s="346"/>
      <c r="G173" s="347"/>
      <c r="H173" s="346"/>
      <c r="I173" s="348"/>
      <c r="J173" s="349"/>
      <c r="K173" s="350"/>
      <c r="L173" s="351">
        <v>16.0</v>
      </c>
      <c r="M173" s="237" t="str">
        <f>IF(COUNTBLANK(I170:I173)=2,IF(I170&gt;I172,C170,C172),"")</f>
        <v/>
      </c>
      <c r="Q173" s="269"/>
      <c r="R173" s="352"/>
      <c r="S173" s="115"/>
      <c r="T173" s="353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8"/>
    </row>
    <row r="174" ht="13.5" customHeight="1">
      <c r="A174" s="260"/>
      <c r="B174" s="354"/>
      <c r="C174" s="354"/>
      <c r="D174" s="354"/>
      <c r="E174" s="354"/>
      <c r="F174" s="354"/>
      <c r="G174" s="354"/>
      <c r="H174" s="354"/>
      <c r="I174" s="354"/>
      <c r="J174" s="355"/>
      <c r="K174" s="356"/>
      <c r="L174" s="357"/>
      <c r="Q174" s="269"/>
      <c r="S174" s="358"/>
      <c r="T174" s="35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8"/>
    </row>
    <row r="175" ht="13.5" customHeight="1">
      <c r="A175" s="260"/>
      <c r="B175" s="324" t="s">
        <v>301</v>
      </c>
      <c r="C175" s="325"/>
      <c r="D175" s="325"/>
      <c r="E175" s="325"/>
      <c r="F175" s="325"/>
      <c r="G175" s="360" t="str">
        <f>G169</f>
        <v>08H00 - 09H30 (SAM)</v>
      </c>
      <c r="H175" s="327"/>
      <c r="I175" s="328"/>
      <c r="J175" s="355"/>
      <c r="K175" s="350"/>
      <c r="L175" s="357"/>
      <c r="M175" s="222" t="str">
        <f>IF(COUNTBLANK(I176:I179)=2,IF(I176&gt;I178,C176,C178),"")</f>
        <v/>
      </c>
      <c r="Q175" s="269"/>
      <c r="R175" s="361"/>
      <c r="S175" s="126"/>
      <c r="T175" s="362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8"/>
    </row>
    <row r="176" ht="13.5" customHeight="1">
      <c r="A176" s="266" t="s">
        <v>307</v>
      </c>
      <c r="B176" s="330">
        <v>2.0</v>
      </c>
      <c r="C176" s="237" t="str">
        <f>IFERROR(VLOOKUP(A176,$B$92:$G$95,2,FALSE),IFERROR(VLOOKUP(A176,$L$92:$Q$95,2,FALSE),IFERROR(VLOOKUP(A176,$V$92:$AA$95,2,FALSE),IFERROR(VLOOKUP(A176,$AF$92:$AK$95,2,FALSE),IFERROR(VLOOKUP(A176,$B$115:$G$118,2,FALSE),IFERROR(VLOOKUP(A176,$L$115:$Q$118,2,FALSE),IFERROR(VLOOKUP(A176,$V$115:$AA$118,2,FALSE),IFERROR(VLOOKUP(A176,$AF$115:$AK$118,2,FALSE),IFERROR(VLOOKUP(A176,$B$138:$G$141,2,FALSE),IFERROR(VLOOKUP(A176,$L$138:$Q$141,2,FALSE),IFERROR(VLOOKUP(A176,$V$138:$AA$141,2,FALSE),IFERROR(VLOOKUP(A176,$AF$138:$AK$141,2,FALSE),IFERROR(VLOOKUP(A176,$B$161:$G$164,2,FALSE),IFERROR(VLOOKUP(A176,$L$161:$Q$164,2,FALSE),IFERROR(VLOOKUP(A176,$V$161:$AA$164,2,FALSE),IFERROR(VLOOKUP(A176,$AF$161:$AK$164,2,FALSE),))))))))))))))))</f>
        <v>-</v>
      </c>
      <c r="G176" s="269"/>
      <c r="H176" s="331"/>
      <c r="I176" s="332"/>
      <c r="J176" s="363"/>
      <c r="K176" s="350"/>
      <c r="L176" s="364"/>
      <c r="M176" s="365"/>
      <c r="N176" s="365"/>
      <c r="O176" s="365"/>
      <c r="P176" s="365"/>
      <c r="Q176" s="366"/>
      <c r="R176" s="365"/>
      <c r="S176" s="367"/>
      <c r="T176" s="368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8"/>
    </row>
    <row r="177" ht="13.5" customHeight="1">
      <c r="B177" s="334"/>
      <c r="G177" s="269"/>
      <c r="I177" s="335"/>
      <c r="J177" s="369"/>
      <c r="K177" s="329"/>
      <c r="L177" s="329"/>
      <c r="M177" s="329"/>
      <c r="N177" s="329"/>
      <c r="O177" s="329"/>
      <c r="P177" s="329"/>
      <c r="Q177" s="329"/>
      <c r="R177" s="329"/>
      <c r="S177" s="329"/>
      <c r="T177" s="370"/>
      <c r="U177" s="329"/>
      <c r="V177" s="371"/>
      <c r="W177" s="371"/>
      <c r="X177" s="371"/>
      <c r="Y177" s="371"/>
      <c r="Z177" s="371"/>
      <c r="AA177" s="371"/>
      <c r="AB177" s="371"/>
      <c r="AC177" s="371"/>
      <c r="AD177" s="329"/>
      <c r="AE177" s="329"/>
      <c r="AF177" s="329"/>
      <c r="AG177" s="329"/>
      <c r="AH177" s="329"/>
      <c r="AI177" s="329"/>
      <c r="AJ177" s="329"/>
      <c r="AK177" s="329"/>
      <c r="AL177" s="329"/>
      <c r="AM177" s="329"/>
      <c r="AN177" s="8"/>
    </row>
    <row r="178" ht="13.5" customHeight="1">
      <c r="A178" s="266" t="s">
        <v>308</v>
      </c>
      <c r="B178" s="334"/>
      <c r="C178" s="337" t="str">
        <f>IFERROR(VLOOKUP(A178,$B$92:$G$95,2,FALSE),IFERROR(VLOOKUP(A178,$L$92:$Q$95,2,FALSE),IFERROR(VLOOKUP(A178,$V$92:$AA$95,2,FALSE),IFERROR(VLOOKUP(A178,$AF$92:$AK$95,2,FALSE),IFERROR(VLOOKUP(A178,$B$115:$G$118,2,FALSE),IFERROR(VLOOKUP(A178,$L$115:$Q$118,2,FALSE),IFERROR(VLOOKUP(A178,$V$115:$AA$118,2,FALSE),IFERROR(VLOOKUP(A178,$AF$115:$AK$118,2,FALSE),IFERROR(VLOOKUP(A178,$B$138:$G$141,2,FALSE),IFERROR(VLOOKUP(A178,$L$138:$Q$141,2,FALSE),IFERROR(VLOOKUP(A178,$V$138:$AA$141,2,FALSE),IFERROR(VLOOKUP(A178,$AF$138:$AK$141,2,FALSE),IFERROR(VLOOKUP(A178,$B$161:$G$164,2,FALSE),IFERROR(VLOOKUP(A178,$L$161:$Q$164,2,FALSE),IFERROR(VLOOKUP(A178,$V$161:$AA$164,2,FALSE),IFERROR(VLOOKUP(A178,$AF$161:$AK$164,2,FALSE),))))))))))))))))</f>
        <v>-</v>
      </c>
      <c r="G178" s="269"/>
      <c r="H178" s="338"/>
      <c r="I178" s="339"/>
      <c r="J178" s="333"/>
      <c r="K178" s="329"/>
      <c r="L178" s="329"/>
      <c r="M178" s="329"/>
      <c r="N178" s="329"/>
      <c r="O178" s="329"/>
      <c r="P178" s="329"/>
      <c r="Q178" s="329"/>
      <c r="R178" s="329"/>
      <c r="S178" s="329"/>
      <c r="T178" s="370"/>
      <c r="U178" s="372"/>
      <c r="V178" s="373" t="s">
        <v>83</v>
      </c>
      <c r="W178" s="374"/>
      <c r="X178" s="374"/>
      <c r="Y178" s="374"/>
      <c r="Z178" s="374"/>
      <c r="AA178" s="264" t="s">
        <v>309</v>
      </c>
      <c r="AB178" s="375"/>
      <c r="AC178" s="265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8"/>
    </row>
    <row r="179" ht="13.5" customHeight="1">
      <c r="B179" s="345"/>
      <c r="C179" s="346"/>
      <c r="D179" s="346"/>
      <c r="E179" s="346"/>
      <c r="F179" s="346"/>
      <c r="G179" s="347"/>
      <c r="H179" s="346"/>
      <c r="I179" s="348"/>
      <c r="K179" s="329"/>
      <c r="L179" s="329"/>
      <c r="M179" s="329"/>
      <c r="N179" s="329"/>
      <c r="O179" s="329"/>
      <c r="P179" s="329"/>
      <c r="Q179" s="329"/>
      <c r="R179" s="329"/>
      <c r="S179" s="329"/>
      <c r="T179" s="370"/>
      <c r="U179" s="372"/>
      <c r="V179" s="376">
        <v>29.0</v>
      </c>
      <c r="W179" s="237" t="str">
        <f>IF(COUNTBLANK(S173:S176)=2,IF(S173&gt;S175,M173,M175),"")</f>
        <v/>
      </c>
      <c r="AA179" s="269"/>
      <c r="AB179" s="352"/>
      <c r="AC179" s="271"/>
      <c r="AD179" s="353"/>
      <c r="AE179" s="329"/>
      <c r="AF179" s="329"/>
      <c r="AG179" s="329"/>
      <c r="AH179" s="329"/>
      <c r="AI179" s="329"/>
      <c r="AJ179" s="329"/>
      <c r="AK179" s="329"/>
      <c r="AL179" s="329"/>
      <c r="AM179" s="329"/>
      <c r="AN179" s="8"/>
    </row>
    <row r="180" ht="13.5" customHeight="1">
      <c r="A180" s="260"/>
      <c r="B180" s="354"/>
      <c r="C180" s="354"/>
      <c r="D180" s="354"/>
      <c r="E180" s="354"/>
      <c r="F180" s="354"/>
      <c r="G180" s="354"/>
      <c r="H180" s="354"/>
      <c r="I180" s="354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70"/>
      <c r="U180" s="377"/>
      <c r="V180" s="378"/>
      <c r="AA180" s="269"/>
      <c r="AC180" s="267"/>
      <c r="AD180" s="37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8"/>
    </row>
    <row r="181" ht="13.5" customHeight="1">
      <c r="A181" s="260"/>
      <c r="B181" s="324" t="s">
        <v>301</v>
      </c>
      <c r="C181" s="325"/>
      <c r="D181" s="325"/>
      <c r="E181" s="325"/>
      <c r="F181" s="325"/>
      <c r="G181" s="360" t="str">
        <f>G175</f>
        <v>08H00 - 09H30 (SAM)</v>
      </c>
      <c r="H181" s="327"/>
      <c r="I181" s="328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70"/>
      <c r="U181" s="372"/>
      <c r="V181" s="378"/>
      <c r="W181" s="230" t="str">
        <f>IF(COUNTBLANK(S185:S188)=2,IF(S185&gt;S187,M185,M187),"")</f>
        <v/>
      </c>
      <c r="AA181" s="269"/>
      <c r="AB181" s="380"/>
      <c r="AC181" s="273"/>
      <c r="AD181" s="381"/>
      <c r="AE181" s="329"/>
      <c r="AF181" s="329"/>
      <c r="AG181" s="329"/>
      <c r="AH181" s="329"/>
      <c r="AI181" s="329"/>
      <c r="AJ181" s="329"/>
      <c r="AK181" s="329"/>
      <c r="AL181" s="329"/>
      <c r="AM181" s="329"/>
      <c r="AN181" s="8"/>
    </row>
    <row r="182" ht="13.5" customHeight="1">
      <c r="A182" s="266" t="s">
        <v>310</v>
      </c>
      <c r="B182" s="330">
        <v>3.0</v>
      </c>
      <c r="C182" s="237" t="str">
        <f>IFERROR(VLOOKUP(A182,$B$92:$G$95,2,FALSE),IFERROR(VLOOKUP(A182,$L$92:$Q$95,2,FALSE),IFERROR(VLOOKUP(A182,$V$92:$AA$95,2,FALSE),IFERROR(VLOOKUP(A182,$AF$92:$AK$95,2,FALSE),IFERROR(VLOOKUP(A182,$B$115:$G$118,2,FALSE),IFERROR(VLOOKUP(A182,$L$115:$Q$118,2,FALSE),IFERROR(VLOOKUP(A182,$V$115:$AA$118,2,FALSE),IFERROR(VLOOKUP(A182,$AF$115:$AK$118,2,FALSE),IFERROR(VLOOKUP(A182,$B$138:$G$141,2,FALSE),IFERROR(VLOOKUP(A182,$L$138:$Q$141,2,FALSE),IFERROR(VLOOKUP(A182,$V$138:$AA$141,2,FALSE),IFERROR(VLOOKUP(A182,$AF$138:$AK$141,2,FALSE),IFERROR(VLOOKUP(A182,$B$161:$G$164,2,FALSE),IFERROR(VLOOKUP(A182,$L$161:$Q$164,2,FALSE),IFERROR(VLOOKUP(A182,$V$161:$AA$164,2,FALSE),IFERROR(VLOOKUP(A182,$AF$161:$AK$164,2,FALSE),))))))))))))))))</f>
        <v>-</v>
      </c>
      <c r="G182" s="269"/>
      <c r="H182" s="331"/>
      <c r="I182" s="332"/>
      <c r="J182" s="333"/>
      <c r="K182" s="329"/>
      <c r="L182" s="329"/>
      <c r="M182" s="329"/>
      <c r="N182" s="329"/>
      <c r="O182" s="329"/>
      <c r="P182" s="329"/>
      <c r="Q182" s="329"/>
      <c r="R182" s="329"/>
      <c r="S182" s="329"/>
      <c r="T182" s="370"/>
      <c r="U182" s="372"/>
      <c r="V182" s="382"/>
      <c r="W182" s="281"/>
      <c r="X182" s="281"/>
      <c r="Y182" s="281"/>
      <c r="Z182" s="281"/>
      <c r="AA182" s="280"/>
      <c r="AB182" s="281"/>
      <c r="AC182" s="282"/>
      <c r="AD182" s="383"/>
      <c r="AE182" s="329"/>
      <c r="AF182" s="329"/>
      <c r="AG182" s="329"/>
      <c r="AH182" s="329"/>
      <c r="AI182" s="329"/>
      <c r="AJ182" s="329"/>
      <c r="AK182" s="329"/>
      <c r="AL182" s="329"/>
      <c r="AM182" s="329"/>
      <c r="AN182" s="8"/>
    </row>
    <row r="183" ht="13.5" customHeight="1">
      <c r="B183" s="334"/>
      <c r="G183" s="269"/>
      <c r="I183" s="335"/>
      <c r="J183" s="336"/>
      <c r="K183" s="329"/>
      <c r="L183" s="384"/>
      <c r="M183" s="384"/>
      <c r="N183" s="384"/>
      <c r="O183" s="384"/>
      <c r="P183" s="384"/>
      <c r="Q183" s="384"/>
      <c r="R183" s="384"/>
      <c r="S183" s="384"/>
      <c r="T183" s="370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85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8"/>
    </row>
    <row r="184" ht="13.5" customHeight="1">
      <c r="A184" s="266" t="s">
        <v>311</v>
      </c>
      <c r="B184" s="334"/>
      <c r="C184" s="337" t="str">
        <f>IFERROR(VLOOKUP(A184,$B$92:$G$95,2,FALSE),IFERROR(VLOOKUP(A184,$L$92:$Q$95,2,FALSE),IFERROR(VLOOKUP(A184,$V$92:$AA$95,2,FALSE),IFERROR(VLOOKUP(A184,$AF$92:$AK$95,2,FALSE),IFERROR(VLOOKUP(A184,$B$115:$G$118,2,FALSE),IFERROR(VLOOKUP(A184,$L$115:$Q$118,2,FALSE),IFERROR(VLOOKUP(A184,$V$115:$AA$118,2,FALSE),IFERROR(VLOOKUP(A184,$AF$115:$AK$118,2,FALSE),IFERROR(VLOOKUP(A184,$B$138:$G$141,2,FALSE),IFERROR(VLOOKUP(A184,$L$138:$Q$141,2,FALSE),IFERROR(VLOOKUP(A184,$V$138:$AA$141,2,FALSE),IFERROR(VLOOKUP(A184,$AF$138:$AK$141,2,FALSE),IFERROR(VLOOKUP(A184,$B$161:$G$164,2,FALSE),IFERROR(VLOOKUP(A184,$L$161:$Q$164,2,FALSE),IFERROR(VLOOKUP(A184,$V$161:$AA$164,2,FALSE),IFERROR(VLOOKUP(A184,$AF$161:$AK$164,2,FALSE),))))))))))))))))</f>
        <v>-</v>
      </c>
      <c r="G184" s="269"/>
      <c r="H184" s="338"/>
      <c r="I184" s="339"/>
      <c r="J184" s="340"/>
      <c r="K184" s="386"/>
      <c r="L184" s="341" t="s">
        <v>305</v>
      </c>
      <c r="M184" s="342"/>
      <c r="N184" s="342"/>
      <c r="O184" s="342"/>
      <c r="P184" s="342"/>
      <c r="Q184" s="342"/>
      <c r="R184" s="387" t="str">
        <f>R172</f>
        <v>10H15 - 11H45</v>
      </c>
      <c r="S184" s="344"/>
      <c r="T184" s="370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85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8"/>
    </row>
    <row r="185" ht="13.5" customHeight="1">
      <c r="B185" s="345"/>
      <c r="C185" s="346"/>
      <c r="D185" s="346"/>
      <c r="E185" s="346"/>
      <c r="F185" s="346"/>
      <c r="G185" s="347"/>
      <c r="H185" s="346"/>
      <c r="I185" s="348"/>
      <c r="J185" s="349"/>
      <c r="K185" s="388"/>
      <c r="L185" s="351">
        <v>14.0</v>
      </c>
      <c r="M185" s="237" t="str">
        <f>IF(COUNTBLANK(I182:I185)=2,IF(I182&gt;I184,C182,C184),"")</f>
        <v/>
      </c>
      <c r="Q185" s="269"/>
      <c r="R185" s="352"/>
      <c r="S185" s="115"/>
      <c r="T185" s="389"/>
      <c r="U185" s="329"/>
      <c r="V185" s="329"/>
      <c r="W185" s="329"/>
      <c r="X185" s="329"/>
      <c r="Y185" s="329"/>
      <c r="Z185" s="329"/>
      <c r="AA185" s="329"/>
      <c r="AB185" s="329"/>
      <c r="AC185" s="329"/>
      <c r="AD185" s="385"/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8"/>
    </row>
    <row r="186" ht="13.5" customHeight="1">
      <c r="A186" s="260"/>
      <c r="B186" s="354"/>
      <c r="C186" s="354"/>
      <c r="D186" s="354"/>
      <c r="E186" s="354"/>
      <c r="F186" s="354"/>
      <c r="G186" s="354"/>
      <c r="H186" s="354"/>
      <c r="I186" s="354"/>
      <c r="J186" s="355"/>
      <c r="K186" s="390"/>
      <c r="L186" s="357"/>
      <c r="Q186" s="269"/>
      <c r="S186" s="358"/>
      <c r="T186" s="391"/>
      <c r="U186" s="329"/>
      <c r="V186" s="329"/>
      <c r="W186" s="329"/>
      <c r="X186" s="329"/>
      <c r="Y186" s="329"/>
      <c r="Z186" s="329"/>
      <c r="AA186" s="329"/>
      <c r="AB186" s="329"/>
      <c r="AC186" s="329"/>
      <c r="AD186" s="385"/>
      <c r="AE186" s="329"/>
      <c r="AF186" s="329"/>
      <c r="AG186" s="329"/>
      <c r="AH186" s="329"/>
      <c r="AI186" s="329"/>
      <c r="AJ186" s="329"/>
      <c r="AK186" s="329"/>
      <c r="AL186" s="329"/>
      <c r="AM186" s="329"/>
      <c r="AN186" s="8"/>
    </row>
    <row r="187" ht="13.5" customHeight="1">
      <c r="A187" s="260"/>
      <c r="B187" s="324" t="s">
        <v>301</v>
      </c>
      <c r="C187" s="325"/>
      <c r="D187" s="325"/>
      <c r="E187" s="325"/>
      <c r="F187" s="325"/>
      <c r="G187" s="360" t="str">
        <f>G181</f>
        <v>08H00 - 09H30 (SAM)</v>
      </c>
      <c r="H187" s="327"/>
      <c r="I187" s="328"/>
      <c r="J187" s="355"/>
      <c r="K187" s="388"/>
      <c r="L187" s="357"/>
      <c r="M187" s="222" t="str">
        <f>IF(COUNTBLANK(I188:I191)=2,IF(I188&gt;I190,C188,C190),"")</f>
        <v/>
      </c>
      <c r="Q187" s="269"/>
      <c r="R187" s="361"/>
      <c r="S187" s="126"/>
      <c r="T187" s="353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85"/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8"/>
    </row>
    <row r="188" ht="13.5" customHeight="1">
      <c r="A188" s="266" t="s">
        <v>312</v>
      </c>
      <c r="B188" s="330">
        <v>4.0</v>
      </c>
      <c r="C188" s="237" t="str">
        <f>IFERROR(VLOOKUP(A188,$B$92:$G$95,2,FALSE),IFERROR(VLOOKUP(A188,$L$92:$Q$95,2,FALSE),IFERROR(VLOOKUP(A188,$V$92:$AA$95,2,FALSE),IFERROR(VLOOKUP(A188,$AF$92:$AK$95,2,FALSE),IFERROR(VLOOKUP(A188,$B$115:$G$118,2,FALSE),IFERROR(VLOOKUP(A188,$L$115:$Q$118,2,FALSE),IFERROR(VLOOKUP(A188,$V$115:$AA$118,2,FALSE),IFERROR(VLOOKUP(A188,$AF$115:$AK$118,2,FALSE),IFERROR(VLOOKUP(A188,$B$138:$G$141,2,FALSE),IFERROR(VLOOKUP(A188,$L$138:$Q$141,2,FALSE),IFERROR(VLOOKUP(A188,$V$138:$AA$141,2,FALSE),IFERROR(VLOOKUP(A188,$AF$138:$AK$141,2,FALSE),IFERROR(VLOOKUP(A188,$B$161:$G$164,2,FALSE),IFERROR(VLOOKUP(A188,$L$161:$Q$164,2,FALSE),IFERROR(VLOOKUP(A188,$V$161:$AA$164,2,FALSE),IFERROR(VLOOKUP(A188,$AF$161:$AK$164,2,FALSE),))))))))))))))))</f>
        <v>-</v>
      </c>
      <c r="G188" s="269"/>
      <c r="H188" s="331"/>
      <c r="I188" s="332"/>
      <c r="J188" s="363"/>
      <c r="K188" s="388"/>
      <c r="L188" s="364"/>
      <c r="M188" s="365"/>
      <c r="N188" s="365"/>
      <c r="O188" s="365"/>
      <c r="P188" s="365"/>
      <c r="Q188" s="366"/>
      <c r="R188" s="365"/>
      <c r="S188" s="367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85"/>
      <c r="AE188" s="329"/>
      <c r="AF188" s="329"/>
      <c r="AG188" s="329"/>
      <c r="AH188" s="329"/>
      <c r="AI188" s="329"/>
      <c r="AJ188" s="329"/>
      <c r="AK188" s="329"/>
      <c r="AL188" s="329"/>
      <c r="AM188" s="329"/>
      <c r="AN188" s="8"/>
    </row>
    <row r="189" ht="13.5" customHeight="1">
      <c r="B189" s="334"/>
      <c r="G189" s="269"/>
      <c r="I189" s="335"/>
      <c r="J189" s="36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  <c r="AA189" s="329"/>
      <c r="AB189" s="329"/>
      <c r="AC189" s="329"/>
      <c r="AD189" s="385"/>
      <c r="AE189" s="329"/>
      <c r="AF189" s="392"/>
      <c r="AG189" s="392"/>
      <c r="AH189" s="392"/>
      <c r="AI189" s="392"/>
      <c r="AJ189" s="392"/>
      <c r="AK189" s="392"/>
      <c r="AL189" s="392"/>
      <c r="AM189" s="392"/>
      <c r="AN189" s="8"/>
    </row>
    <row r="190" ht="13.5" customHeight="1">
      <c r="A190" s="266" t="s">
        <v>313</v>
      </c>
      <c r="B190" s="334"/>
      <c r="C190" s="337" t="str">
        <f>IFERROR(VLOOKUP(A190,$B$92:$G$95,2,FALSE),IFERROR(VLOOKUP(A190,$L$92:$Q$95,2,FALSE),IFERROR(VLOOKUP(A190,$V$92:$AA$95,2,FALSE),IFERROR(VLOOKUP(A190,$AF$92:$AK$95,2,FALSE),IFERROR(VLOOKUP(A190,$B$115:$G$118,2,FALSE),IFERROR(VLOOKUP(A190,$L$115:$Q$118,2,FALSE),IFERROR(VLOOKUP(A190,$V$115:$AA$118,2,FALSE),IFERROR(VLOOKUP(A190,$AF$115:$AK$118,2,FALSE),IFERROR(VLOOKUP(A190,$B$138:$G$141,2,FALSE),IFERROR(VLOOKUP(A190,$L$138:$Q$141,2,FALSE),IFERROR(VLOOKUP(A190,$V$138:$AA$141,2,FALSE),IFERROR(VLOOKUP(A190,$AF$138:$AK$141,2,FALSE),IFERROR(VLOOKUP(A190,$B$161:$G$164,2,FALSE),IFERROR(VLOOKUP(A190,$L$161:$Q$164,2,FALSE),IFERROR(VLOOKUP(A190,$V$161:$AA$164,2,FALSE),IFERROR(VLOOKUP(A190,$AF$161:$AK$164,2,FALSE),))))))))))))))))</f>
        <v>-</v>
      </c>
      <c r="G190" s="269"/>
      <c r="H190" s="338"/>
      <c r="I190" s="339"/>
      <c r="J190" s="333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85"/>
      <c r="AE190" s="393"/>
      <c r="AF190" s="275" t="s">
        <v>87</v>
      </c>
      <c r="AG190" s="394"/>
      <c r="AH190" s="394"/>
      <c r="AI190" s="394"/>
      <c r="AJ190" s="394"/>
      <c r="AK190" s="394"/>
      <c r="AL190" s="277" t="s">
        <v>314</v>
      </c>
      <c r="AM190" s="279"/>
      <c r="AN190" s="8"/>
    </row>
    <row r="191" ht="13.5" customHeight="1">
      <c r="B191" s="345"/>
      <c r="C191" s="346"/>
      <c r="D191" s="346"/>
      <c r="E191" s="346"/>
      <c r="F191" s="346"/>
      <c r="G191" s="347"/>
      <c r="H191" s="346"/>
      <c r="I191" s="348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  <c r="AA191" s="329"/>
      <c r="AB191" s="329"/>
      <c r="AC191" s="329"/>
      <c r="AD191" s="385"/>
      <c r="AE191" s="393"/>
      <c r="AF191" s="284">
        <v>23.0</v>
      </c>
      <c r="AG191" s="237" t="str">
        <f>IF(COUNTBLANK(AC179:AC182)=2,IF(AC179&gt;AC181,W179,W181),"")</f>
        <v/>
      </c>
      <c r="AK191" s="269"/>
      <c r="AL191" s="352"/>
      <c r="AM191" s="286"/>
      <c r="AN191" s="8"/>
    </row>
    <row r="192" ht="13.5" customHeight="1">
      <c r="A192" s="260"/>
      <c r="B192" s="354"/>
      <c r="C192" s="354"/>
      <c r="D192" s="354"/>
      <c r="E192" s="354"/>
      <c r="F192" s="354"/>
      <c r="G192" s="354"/>
      <c r="H192" s="354"/>
      <c r="I192" s="354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85"/>
      <c r="AE192" s="395"/>
      <c r="AF192" s="288"/>
      <c r="AK192" s="269"/>
      <c r="AM192" s="289"/>
      <c r="AN192" s="8"/>
    </row>
    <row r="193" ht="13.5" customHeight="1">
      <c r="A193" s="260"/>
      <c r="B193" s="324" t="s">
        <v>301</v>
      </c>
      <c r="C193" s="325"/>
      <c r="D193" s="325"/>
      <c r="E193" s="325"/>
      <c r="F193" s="325"/>
      <c r="G193" s="360" t="str">
        <f>G187</f>
        <v>08H00 - 09H30 (SAM)</v>
      </c>
      <c r="H193" s="327"/>
      <c r="I193" s="328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85"/>
      <c r="AE193" s="393"/>
      <c r="AF193" s="288"/>
      <c r="AG193" s="226" t="str">
        <f>IF(COUNTBLANK(AC203:AC206)=2,IF(AC203&gt;AC205,W203,W205),"")</f>
        <v/>
      </c>
      <c r="AK193" s="269"/>
      <c r="AL193" s="396"/>
      <c r="AM193" s="294"/>
      <c r="AN193" s="8"/>
    </row>
    <row r="194" ht="13.5" customHeight="1">
      <c r="A194" s="266" t="s">
        <v>315</v>
      </c>
      <c r="B194" s="330">
        <v>5.0</v>
      </c>
      <c r="C194" s="237" t="str">
        <f>IFERROR(VLOOKUP(A194,$B$92:$G$95,2,FALSE),IFERROR(VLOOKUP(A194,$L$92:$Q$95,2,FALSE),IFERROR(VLOOKUP(A194,$V$92:$AA$95,2,FALSE),IFERROR(VLOOKUP(A194,$AF$92:$AK$95,2,FALSE),IFERROR(VLOOKUP(A194,$B$115:$G$118,2,FALSE),IFERROR(VLOOKUP(A194,$L$115:$Q$118,2,FALSE),IFERROR(VLOOKUP(A194,$V$115:$AA$118,2,FALSE),IFERROR(VLOOKUP(A194,$AF$115:$AK$118,2,FALSE),IFERROR(VLOOKUP(A194,$B$138:$G$141,2,FALSE),IFERROR(VLOOKUP(A194,$L$138:$Q$141,2,FALSE),IFERROR(VLOOKUP(A194,$V$138:$AA$141,2,FALSE),IFERROR(VLOOKUP(A194,$AF$138:$AK$141,2,FALSE),IFERROR(VLOOKUP(A194,$B$161:$G$164,2,FALSE),IFERROR(VLOOKUP(A194,$L$161:$Q$164,2,FALSE),IFERROR(VLOOKUP(A194,$V$161:$AA$164,2,FALSE),IFERROR(VLOOKUP(A194,$AF$161:$AK$164,2,FALSE),))))))))))))))))</f>
        <v>-</v>
      </c>
      <c r="G194" s="269"/>
      <c r="H194" s="331"/>
      <c r="I194" s="332"/>
      <c r="J194" s="333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85"/>
      <c r="AE194" s="393"/>
      <c r="AF194" s="296"/>
      <c r="AG194" s="297"/>
      <c r="AH194" s="297"/>
      <c r="AI194" s="297"/>
      <c r="AJ194" s="297"/>
      <c r="AK194" s="298"/>
      <c r="AL194" s="297"/>
      <c r="AM194" s="299"/>
      <c r="AN194" s="8"/>
    </row>
    <row r="195" ht="13.5" customHeight="1">
      <c r="B195" s="334"/>
      <c r="G195" s="269"/>
      <c r="I195" s="335"/>
      <c r="J195" s="336"/>
      <c r="K195" s="329"/>
      <c r="L195" s="384"/>
      <c r="M195" s="384"/>
      <c r="N195" s="384"/>
      <c r="O195" s="384"/>
      <c r="P195" s="384"/>
      <c r="Q195" s="384"/>
      <c r="R195" s="384"/>
      <c r="S195" s="384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85"/>
      <c r="AE195" s="329"/>
      <c r="AF195" s="329"/>
      <c r="AG195" s="329"/>
      <c r="AH195" s="329"/>
      <c r="AI195" s="397"/>
      <c r="AJ195" s="329"/>
      <c r="AK195" s="329"/>
      <c r="AL195" s="329"/>
      <c r="AM195" s="329"/>
      <c r="AN195" s="8"/>
    </row>
    <row r="196" ht="13.5" customHeight="1">
      <c r="A196" s="266" t="s">
        <v>316</v>
      </c>
      <c r="B196" s="334"/>
      <c r="C196" s="337" t="str">
        <f>IFERROR(VLOOKUP(A196,$B$92:$G$95,2,FALSE),IFERROR(VLOOKUP(A196,$L$92:$Q$95,2,FALSE),IFERROR(VLOOKUP(A196,$V$92:$AA$95,2,FALSE),IFERROR(VLOOKUP(A196,$AF$92:$AK$95,2,FALSE),IFERROR(VLOOKUP(A196,$B$115:$G$118,2,FALSE),IFERROR(VLOOKUP(A196,$L$115:$Q$118,2,FALSE),IFERROR(VLOOKUP(A196,$V$115:$AA$118,2,FALSE),IFERROR(VLOOKUP(A196,$AF$115:$AK$118,2,FALSE),IFERROR(VLOOKUP(A196,$B$138:$G$141,2,FALSE),IFERROR(VLOOKUP(A196,$L$138:$Q$141,2,FALSE),IFERROR(VLOOKUP(A196,$V$138:$AA$141,2,FALSE),IFERROR(VLOOKUP(A196,$AF$138:$AK$141,2,FALSE),IFERROR(VLOOKUP(A196,$B$161:$G$164,2,FALSE),IFERROR(VLOOKUP(A196,$L$161:$Q$164,2,FALSE),IFERROR(VLOOKUP(A196,$V$161:$AA$164,2,FALSE),IFERROR(VLOOKUP(A196,$AF$161:$AK$164,2,FALSE),))))))))))))))))</f>
        <v>-</v>
      </c>
      <c r="G196" s="269"/>
      <c r="H196" s="338"/>
      <c r="I196" s="339"/>
      <c r="J196" s="340"/>
      <c r="K196" s="386"/>
      <c r="L196" s="341" t="s">
        <v>305</v>
      </c>
      <c r="M196" s="342"/>
      <c r="N196" s="342"/>
      <c r="O196" s="342"/>
      <c r="P196" s="342"/>
      <c r="Q196" s="342"/>
      <c r="R196" s="387" t="str">
        <f>R172</f>
        <v>10H15 - 11H45</v>
      </c>
      <c r="S196" s="344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85"/>
      <c r="AE196" s="329"/>
      <c r="AF196" s="329"/>
      <c r="AG196" s="329"/>
      <c r="AH196" s="329"/>
      <c r="AI196" s="397"/>
      <c r="AJ196" s="329"/>
      <c r="AK196" s="329"/>
      <c r="AL196" s="329"/>
      <c r="AM196" s="329"/>
      <c r="AN196" s="8"/>
    </row>
    <row r="197" ht="13.5" customHeight="1">
      <c r="B197" s="345"/>
      <c r="C197" s="346"/>
      <c r="D197" s="346"/>
      <c r="E197" s="346"/>
      <c r="F197" s="346"/>
      <c r="G197" s="347"/>
      <c r="H197" s="346"/>
      <c r="I197" s="348"/>
      <c r="J197" s="349"/>
      <c r="K197" s="388"/>
      <c r="L197" s="351">
        <v>12.0</v>
      </c>
      <c r="M197" s="237" t="str">
        <f>IF(COUNTBLANK(I194:I197)=2,IF(I194&gt;I196,C194,C196),"")</f>
        <v/>
      </c>
      <c r="Q197" s="269"/>
      <c r="R197" s="352"/>
      <c r="S197" s="115"/>
      <c r="T197" s="353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85"/>
      <c r="AE197" s="329"/>
      <c r="AF197" s="329"/>
      <c r="AG197" s="329"/>
      <c r="AH197" s="329"/>
      <c r="AI197" s="397"/>
      <c r="AJ197" s="329"/>
      <c r="AK197" s="329"/>
      <c r="AL197" s="329"/>
      <c r="AM197" s="329"/>
      <c r="AN197" s="8"/>
    </row>
    <row r="198" ht="13.5" customHeight="1">
      <c r="A198" s="260"/>
      <c r="B198" s="354"/>
      <c r="C198" s="354"/>
      <c r="D198" s="354"/>
      <c r="E198" s="354"/>
      <c r="F198" s="354"/>
      <c r="G198" s="354"/>
      <c r="H198" s="354"/>
      <c r="I198" s="354"/>
      <c r="J198" s="355"/>
      <c r="K198" s="390"/>
      <c r="L198" s="357"/>
      <c r="Q198" s="269"/>
      <c r="S198" s="358"/>
      <c r="T198" s="35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85"/>
      <c r="AE198" s="329"/>
      <c r="AF198" s="329"/>
      <c r="AG198" s="329"/>
      <c r="AH198" s="329"/>
      <c r="AI198" s="397"/>
      <c r="AJ198" s="329"/>
      <c r="AK198" s="329"/>
      <c r="AL198" s="329"/>
      <c r="AM198" s="329"/>
      <c r="AN198" s="8"/>
    </row>
    <row r="199" ht="13.5" customHeight="1">
      <c r="A199" s="260"/>
      <c r="B199" s="324" t="s">
        <v>301</v>
      </c>
      <c r="C199" s="325"/>
      <c r="D199" s="325"/>
      <c r="E199" s="325"/>
      <c r="F199" s="325"/>
      <c r="G199" s="360" t="str">
        <f>G193</f>
        <v>08H00 - 09H30 (SAM)</v>
      </c>
      <c r="H199" s="327"/>
      <c r="I199" s="328"/>
      <c r="J199" s="355"/>
      <c r="K199" s="388"/>
      <c r="L199" s="357"/>
      <c r="M199" s="222" t="str">
        <f>IF(COUNTBLANK(I200:I203)=2,IF(I200&gt;I202,C200,C202),"")</f>
        <v/>
      </c>
      <c r="Q199" s="269"/>
      <c r="R199" s="361"/>
      <c r="S199" s="126"/>
      <c r="T199" s="362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85"/>
      <c r="AE199" s="329"/>
      <c r="AF199" s="329"/>
      <c r="AG199" s="329"/>
      <c r="AH199" s="329"/>
      <c r="AI199" s="397"/>
      <c r="AJ199" s="329"/>
      <c r="AK199" s="329"/>
      <c r="AL199" s="329"/>
      <c r="AM199" s="329"/>
      <c r="AN199" s="8"/>
    </row>
    <row r="200" ht="13.5" customHeight="1">
      <c r="A200" s="266" t="s">
        <v>317</v>
      </c>
      <c r="B200" s="330">
        <v>6.0</v>
      </c>
      <c r="C200" s="237" t="str">
        <f>IFERROR(VLOOKUP(A200,$B$92:$G$95,2,FALSE),IFERROR(VLOOKUP(A200,$L$92:$Q$95,2,FALSE),IFERROR(VLOOKUP(A200,$V$92:$AA$95,2,FALSE),IFERROR(VLOOKUP(A200,$AF$92:$AK$95,2,FALSE),IFERROR(VLOOKUP(A200,$B$115:$G$118,2,FALSE),IFERROR(VLOOKUP(A200,$L$115:$Q$118,2,FALSE),IFERROR(VLOOKUP(A200,$V$115:$AA$118,2,FALSE),IFERROR(VLOOKUP(A200,$AF$115:$AK$118,2,FALSE),IFERROR(VLOOKUP(A200,$B$138:$G$141,2,FALSE),IFERROR(VLOOKUP(A200,$L$138:$Q$141,2,FALSE),IFERROR(VLOOKUP(A200,$V$138:$AA$141,2,FALSE),IFERROR(VLOOKUP(A200,$AF$138:$AK$141,2,FALSE),IFERROR(VLOOKUP(A200,$B$161:$G$164,2,FALSE),IFERROR(VLOOKUP(A200,$L$161:$Q$164,2,FALSE),IFERROR(VLOOKUP(A200,$V$161:$AA$164,2,FALSE),IFERROR(VLOOKUP(A200,$AF$161:$AK$164,2,FALSE),))))))))))))))))</f>
        <v>-</v>
      </c>
      <c r="G200" s="269"/>
      <c r="H200" s="331"/>
      <c r="I200" s="332"/>
      <c r="J200" s="363"/>
      <c r="K200" s="388"/>
      <c r="L200" s="364"/>
      <c r="M200" s="365"/>
      <c r="N200" s="365"/>
      <c r="O200" s="365"/>
      <c r="P200" s="365"/>
      <c r="Q200" s="366"/>
      <c r="R200" s="365"/>
      <c r="S200" s="367"/>
      <c r="T200" s="368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85"/>
      <c r="AE200" s="329"/>
      <c r="AF200" s="329"/>
      <c r="AG200" s="329"/>
      <c r="AH200" s="329"/>
      <c r="AI200" s="397"/>
      <c r="AJ200" s="329"/>
      <c r="AK200" s="329"/>
      <c r="AL200" s="329"/>
      <c r="AM200" s="329"/>
      <c r="AN200" s="8"/>
    </row>
    <row r="201" ht="13.5" customHeight="1">
      <c r="B201" s="334"/>
      <c r="G201" s="269"/>
      <c r="I201" s="335"/>
      <c r="J201" s="369"/>
      <c r="K201" s="329"/>
      <c r="L201" s="329"/>
      <c r="M201" s="329"/>
      <c r="N201" s="329"/>
      <c r="O201" s="329"/>
      <c r="P201" s="329"/>
      <c r="Q201" s="329"/>
      <c r="R201" s="329"/>
      <c r="S201" s="329"/>
      <c r="T201" s="370"/>
      <c r="U201" s="329"/>
      <c r="V201" s="371"/>
      <c r="W201" s="371"/>
      <c r="X201" s="371"/>
      <c r="Y201" s="371"/>
      <c r="Z201" s="371"/>
      <c r="AA201" s="371"/>
      <c r="AB201" s="371"/>
      <c r="AC201" s="371"/>
      <c r="AD201" s="385"/>
      <c r="AE201" s="329"/>
      <c r="AF201" s="329"/>
      <c r="AG201" s="329"/>
      <c r="AH201" s="329"/>
      <c r="AI201" s="397"/>
      <c r="AJ201" s="329"/>
      <c r="AK201" s="329"/>
      <c r="AL201" s="329"/>
      <c r="AM201" s="329"/>
      <c r="AN201" s="8"/>
    </row>
    <row r="202" ht="13.5" customHeight="1">
      <c r="A202" s="266" t="s">
        <v>318</v>
      </c>
      <c r="B202" s="334"/>
      <c r="C202" s="337" t="str">
        <f>IFERROR(VLOOKUP(A202,$B$92:$G$95,2,FALSE),IFERROR(VLOOKUP(A202,$L$92:$Q$95,2,FALSE),IFERROR(VLOOKUP(A202,$V$92:$AA$95,2,FALSE),IFERROR(VLOOKUP(A202,$AF$92:$AK$95,2,FALSE),IFERROR(VLOOKUP(A202,$B$115:$G$118,2,FALSE),IFERROR(VLOOKUP(A202,$L$115:$Q$118,2,FALSE),IFERROR(VLOOKUP(A202,$V$115:$AA$118,2,FALSE),IFERROR(VLOOKUP(A202,$AF$115:$AK$118,2,FALSE),IFERROR(VLOOKUP(A202,$B$138:$G$141,2,FALSE),IFERROR(VLOOKUP(A202,$L$138:$Q$141,2,FALSE),IFERROR(VLOOKUP(A202,$V$138:$AA$141,2,FALSE),IFERROR(VLOOKUP(A202,$AF$138:$AK$141,2,FALSE),IFERROR(VLOOKUP(A202,$B$161:$G$164,2,FALSE),IFERROR(VLOOKUP(A202,$L$161:$Q$164,2,FALSE),IFERROR(VLOOKUP(A202,$V$161:$AA$164,2,FALSE),IFERROR(VLOOKUP(A202,$AF$161:$AK$164,2,FALSE),))))))))))))))))</f>
        <v>-</v>
      </c>
      <c r="G202" s="269"/>
      <c r="H202" s="338"/>
      <c r="I202" s="339"/>
      <c r="J202" s="333"/>
      <c r="K202" s="329"/>
      <c r="L202" s="329"/>
      <c r="M202" s="329"/>
      <c r="N202" s="329"/>
      <c r="O202" s="329"/>
      <c r="P202" s="329"/>
      <c r="Q202" s="329"/>
      <c r="R202" s="329"/>
      <c r="S202" s="329"/>
      <c r="T202" s="370"/>
      <c r="U202" s="372"/>
      <c r="V202" s="373" t="s">
        <v>83</v>
      </c>
      <c r="W202" s="374"/>
      <c r="X202" s="374"/>
      <c r="Y202" s="374"/>
      <c r="Z202" s="374"/>
      <c r="AA202" s="398" t="str">
        <f>AA178</f>
        <v>14H15 / 15H45 </v>
      </c>
      <c r="AB202" s="375"/>
      <c r="AC202" s="265"/>
      <c r="AD202" s="385"/>
      <c r="AE202" s="329"/>
      <c r="AF202" s="329"/>
      <c r="AG202" s="329"/>
      <c r="AH202" s="329"/>
      <c r="AI202" s="397"/>
      <c r="AJ202" s="329"/>
      <c r="AK202" s="329"/>
      <c r="AL202" s="329"/>
      <c r="AM202" s="329"/>
      <c r="AN202" s="8"/>
    </row>
    <row r="203" ht="13.5" customHeight="1">
      <c r="B203" s="345"/>
      <c r="C203" s="346"/>
      <c r="D203" s="346"/>
      <c r="E203" s="346"/>
      <c r="F203" s="346"/>
      <c r="G203" s="347"/>
      <c r="H203" s="346"/>
      <c r="I203" s="348"/>
      <c r="K203" s="329"/>
      <c r="L203" s="329"/>
      <c r="M203" s="329"/>
      <c r="N203" s="329"/>
      <c r="O203" s="329"/>
      <c r="P203" s="329"/>
      <c r="Q203" s="329"/>
      <c r="R203" s="329"/>
      <c r="S203" s="329"/>
      <c r="T203" s="370"/>
      <c r="U203" s="372"/>
      <c r="V203" s="376">
        <v>30.0</v>
      </c>
      <c r="W203" s="237" t="str">
        <f>IF(COUNTBLANK(S197:S200)=2,IF(S197&gt;S199,M197,M199),"")</f>
        <v/>
      </c>
      <c r="AA203" s="269"/>
      <c r="AB203" s="352"/>
      <c r="AC203" s="271"/>
      <c r="AD203" s="399"/>
      <c r="AE203" s="329"/>
      <c r="AF203" s="329"/>
      <c r="AG203" s="329"/>
      <c r="AH203" s="329"/>
      <c r="AI203" s="397"/>
      <c r="AJ203" s="329"/>
      <c r="AK203" s="329"/>
      <c r="AL203" s="329"/>
      <c r="AM203" s="329"/>
      <c r="AN203" s="8"/>
    </row>
    <row r="204" ht="13.5" customHeight="1">
      <c r="A204" s="260"/>
      <c r="B204" s="354"/>
      <c r="C204" s="354"/>
      <c r="D204" s="354"/>
      <c r="E204" s="354"/>
      <c r="F204" s="354"/>
      <c r="G204" s="354"/>
      <c r="H204" s="354"/>
      <c r="I204" s="354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70"/>
      <c r="U204" s="377"/>
      <c r="V204" s="378"/>
      <c r="AA204" s="269"/>
      <c r="AC204" s="267"/>
      <c r="AD204" s="400"/>
      <c r="AE204" s="329"/>
      <c r="AF204" s="329"/>
      <c r="AG204" s="329"/>
      <c r="AH204" s="329"/>
      <c r="AI204" s="397"/>
      <c r="AJ204" s="329"/>
      <c r="AK204" s="329"/>
      <c r="AL204" s="329"/>
      <c r="AM204" s="329"/>
      <c r="AN204" s="8"/>
    </row>
    <row r="205" ht="13.5" customHeight="1">
      <c r="A205" s="260"/>
      <c r="B205" s="324" t="s">
        <v>301</v>
      </c>
      <c r="C205" s="325"/>
      <c r="D205" s="325"/>
      <c r="E205" s="325"/>
      <c r="F205" s="325"/>
      <c r="G205" s="360" t="str">
        <f>G199</f>
        <v>08H00 - 09H30 (SAM)</v>
      </c>
      <c r="H205" s="327"/>
      <c r="I205" s="328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70"/>
      <c r="U205" s="372"/>
      <c r="V205" s="378"/>
      <c r="W205" s="230" t="str">
        <f>IF(COUNTBLANK(S209:S212)=2,IF(S209&gt;S211,M209,M211),"")</f>
        <v/>
      </c>
      <c r="AA205" s="269"/>
      <c r="AB205" s="380"/>
      <c r="AC205" s="273"/>
      <c r="AD205" s="353"/>
      <c r="AE205" s="329"/>
      <c r="AF205" s="329"/>
      <c r="AG205" s="329"/>
      <c r="AH205" s="329"/>
      <c r="AI205" s="397"/>
      <c r="AJ205" s="329"/>
      <c r="AK205" s="329"/>
      <c r="AL205" s="329"/>
      <c r="AM205" s="329"/>
      <c r="AN205" s="8"/>
    </row>
    <row r="206" ht="13.5" customHeight="1">
      <c r="A206" s="266" t="s">
        <v>319</v>
      </c>
      <c r="B206" s="330">
        <v>7.0</v>
      </c>
      <c r="C206" s="237" t="str">
        <f>IFERROR(VLOOKUP(A206,$B$92:$G$95,2,FALSE),IFERROR(VLOOKUP(A206,$L$92:$Q$95,2,FALSE),IFERROR(VLOOKUP(A206,$V$92:$AA$95,2,FALSE),IFERROR(VLOOKUP(A206,$AF$92:$AK$95,2,FALSE),IFERROR(VLOOKUP(A206,$B$115:$G$118,2,FALSE),IFERROR(VLOOKUP(A206,$L$115:$Q$118,2,FALSE),IFERROR(VLOOKUP(A206,$V$115:$AA$118,2,FALSE),IFERROR(VLOOKUP(A206,$AF$115:$AK$118,2,FALSE),IFERROR(VLOOKUP(A206,$B$138:$G$141,2,FALSE),IFERROR(VLOOKUP(A206,$L$138:$Q$141,2,FALSE),IFERROR(VLOOKUP(A206,$V$138:$AA$141,2,FALSE),IFERROR(VLOOKUP(A206,$AF$138:$AK$141,2,FALSE),IFERROR(VLOOKUP(A206,$B$161:$G$164,2,FALSE),IFERROR(VLOOKUP(A206,$L$161:$Q$164,2,FALSE),IFERROR(VLOOKUP(A206,$V$161:$AA$164,2,FALSE),IFERROR(VLOOKUP(A206,$AF$161:$AK$164,2,FALSE),))))))))))))))))</f>
        <v>-</v>
      </c>
      <c r="G206" s="269"/>
      <c r="H206" s="331"/>
      <c r="I206" s="332"/>
      <c r="J206" s="401"/>
      <c r="K206" s="329"/>
      <c r="L206" s="329"/>
      <c r="M206" s="329"/>
      <c r="N206" s="329"/>
      <c r="O206" s="329"/>
      <c r="P206" s="329"/>
      <c r="Q206" s="329"/>
      <c r="R206" s="329"/>
      <c r="S206" s="329"/>
      <c r="T206" s="370"/>
      <c r="U206" s="372"/>
      <c r="V206" s="382"/>
      <c r="W206" s="281"/>
      <c r="X206" s="281"/>
      <c r="Y206" s="281"/>
      <c r="Z206" s="281"/>
      <c r="AA206" s="280"/>
      <c r="AB206" s="281"/>
      <c r="AC206" s="282"/>
      <c r="AE206" s="329"/>
      <c r="AF206" s="329"/>
      <c r="AG206" s="329"/>
      <c r="AH206" s="329"/>
      <c r="AI206" s="397"/>
      <c r="AJ206" s="329"/>
      <c r="AK206" s="329"/>
      <c r="AL206" s="329"/>
      <c r="AM206" s="329"/>
      <c r="AN206" s="8"/>
    </row>
    <row r="207" ht="13.5" customHeight="1">
      <c r="B207" s="334"/>
      <c r="G207" s="269"/>
      <c r="I207" s="335"/>
      <c r="J207" s="336"/>
      <c r="K207" s="329"/>
      <c r="L207" s="384"/>
      <c r="M207" s="384"/>
      <c r="N207" s="384"/>
      <c r="O207" s="384"/>
      <c r="P207" s="384"/>
      <c r="Q207" s="384"/>
      <c r="R207" s="384"/>
      <c r="S207" s="384"/>
      <c r="T207" s="370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29"/>
      <c r="AG207" s="329"/>
      <c r="AH207" s="329"/>
      <c r="AI207" s="397"/>
      <c r="AJ207" s="329"/>
      <c r="AK207" s="329"/>
      <c r="AL207" s="329"/>
      <c r="AM207" s="329"/>
      <c r="AN207" s="8"/>
    </row>
    <row r="208" ht="13.5" customHeight="1">
      <c r="A208" s="266" t="s">
        <v>320</v>
      </c>
      <c r="B208" s="334"/>
      <c r="C208" s="337" t="str">
        <f>IFERROR(VLOOKUP(A208,$B$92:$G$95,2,FALSE),IFERROR(VLOOKUP(A208,$L$92:$Q$95,2,FALSE),IFERROR(VLOOKUP(A208,$V$92:$AA$95,2,FALSE),IFERROR(VLOOKUP(A208,$AF$92:$AK$95,2,FALSE),IFERROR(VLOOKUP(A208,$B$115:$G$118,2,FALSE),IFERROR(VLOOKUP(A208,$L$115:$Q$118,2,FALSE),IFERROR(VLOOKUP(A208,$V$115:$AA$118,2,FALSE),IFERROR(VLOOKUP(A208,$AF$115:$AK$118,2,FALSE),IFERROR(VLOOKUP(A208,$B$138:$G$141,2,FALSE),IFERROR(VLOOKUP(A208,$L$138:$Q$141,2,FALSE),IFERROR(VLOOKUP(A208,$V$138:$AA$141,2,FALSE),IFERROR(VLOOKUP(A208,$AF$138:$AK$141,2,FALSE),IFERROR(VLOOKUP(A208,$B$161:$G$164,2,FALSE),IFERROR(VLOOKUP(A208,$L$161:$Q$164,2,FALSE),IFERROR(VLOOKUP(A208,$V$161:$AA$164,2,FALSE),IFERROR(VLOOKUP(A208,$AF$161:$AK$164,2,FALSE),))))))))))))))))</f>
        <v>-</v>
      </c>
      <c r="G208" s="269"/>
      <c r="H208" s="338"/>
      <c r="I208" s="339"/>
      <c r="J208" s="402"/>
      <c r="K208" s="386"/>
      <c r="L208" s="341" t="s">
        <v>305</v>
      </c>
      <c r="M208" s="342"/>
      <c r="N208" s="342"/>
      <c r="O208" s="342"/>
      <c r="P208" s="342"/>
      <c r="Q208" s="342"/>
      <c r="R208" s="387" t="str">
        <f>R172</f>
        <v>10H15 - 11H45</v>
      </c>
      <c r="S208" s="344"/>
      <c r="T208" s="370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403"/>
      <c r="AF208" s="403"/>
      <c r="AG208" s="403"/>
      <c r="AH208" s="403"/>
      <c r="AI208" s="404"/>
      <c r="AJ208" s="329"/>
      <c r="AK208" s="329"/>
      <c r="AL208" s="329"/>
      <c r="AM208" s="329"/>
      <c r="AN208" s="8"/>
    </row>
    <row r="209" ht="13.5" customHeight="1">
      <c r="B209" s="345"/>
      <c r="C209" s="346"/>
      <c r="D209" s="346"/>
      <c r="E209" s="346"/>
      <c r="F209" s="346"/>
      <c r="G209" s="347"/>
      <c r="H209" s="346"/>
      <c r="I209" s="348"/>
      <c r="J209" s="349"/>
      <c r="K209" s="388"/>
      <c r="L209" s="351">
        <v>10.0</v>
      </c>
      <c r="M209" s="237" t="str">
        <f>IF(COUNTBLANK(I206:I209)=2,IF(I206&gt;I208,C206,C208),"")</f>
        <v/>
      </c>
      <c r="Q209" s="269"/>
      <c r="R209" s="352"/>
      <c r="S209" s="115"/>
      <c r="T209" s="38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397"/>
      <c r="AE209" s="329"/>
      <c r="AF209" s="329"/>
      <c r="AG209" s="329"/>
      <c r="AH209" s="329"/>
      <c r="AI209" s="329"/>
      <c r="AJ209" s="329"/>
      <c r="AK209" s="329"/>
      <c r="AL209" s="329"/>
      <c r="AM209" s="329"/>
      <c r="AN209" s="8"/>
    </row>
    <row r="210" ht="13.5" customHeight="1">
      <c r="A210" s="260"/>
      <c r="B210" s="354"/>
      <c r="C210" s="354"/>
      <c r="D210" s="354"/>
      <c r="E210" s="354"/>
      <c r="F210" s="354"/>
      <c r="G210" s="354"/>
      <c r="H210" s="354"/>
      <c r="I210" s="354"/>
      <c r="J210" s="355"/>
      <c r="K210" s="390"/>
      <c r="L210" s="357"/>
      <c r="Q210" s="269"/>
      <c r="S210" s="358"/>
      <c r="T210" s="391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97"/>
      <c r="AE210" s="329"/>
      <c r="AF210" s="405"/>
      <c r="AG210" s="405"/>
      <c r="AH210" s="405"/>
      <c r="AI210" s="350"/>
      <c r="AJ210" s="405"/>
      <c r="AK210" s="405"/>
      <c r="AL210" s="405"/>
      <c r="AM210" s="405"/>
      <c r="AN210" s="8"/>
    </row>
    <row r="211" ht="13.5" customHeight="1">
      <c r="A211" s="260"/>
      <c r="B211" s="324" t="s">
        <v>301</v>
      </c>
      <c r="C211" s="325"/>
      <c r="D211" s="325"/>
      <c r="E211" s="325"/>
      <c r="F211" s="325"/>
      <c r="G211" s="360" t="str">
        <f>G205</f>
        <v>08H00 - 09H30 (SAM)</v>
      </c>
      <c r="H211" s="327"/>
      <c r="I211" s="328"/>
      <c r="J211" s="355"/>
      <c r="K211" s="388"/>
      <c r="L211" s="357"/>
      <c r="M211" s="222" t="str">
        <f>IF(COUNTBLANK(I212:I215)=2,IF(I212&gt;I214,C212,C214),"")</f>
        <v/>
      </c>
      <c r="Q211" s="269"/>
      <c r="R211" s="361"/>
      <c r="S211" s="126"/>
      <c r="T211" s="353"/>
      <c r="U211" s="329"/>
      <c r="V211" s="329"/>
      <c r="W211" s="329"/>
      <c r="X211" s="329"/>
      <c r="Y211" s="329"/>
      <c r="Z211" s="329"/>
      <c r="AA211" s="329"/>
      <c r="AB211" s="329"/>
      <c r="AC211" s="329"/>
      <c r="AD211" s="397"/>
      <c r="AE211" s="406"/>
      <c r="AF211" s="305" t="s">
        <v>91</v>
      </c>
      <c r="AG211" s="407"/>
      <c r="AH211" s="407"/>
      <c r="AI211" s="407"/>
      <c r="AJ211" s="407"/>
      <c r="AK211" s="407"/>
      <c r="AL211" s="307" t="s">
        <v>92</v>
      </c>
      <c r="AM211" s="308"/>
      <c r="AN211" s="8"/>
    </row>
    <row r="212" ht="13.5" customHeight="1">
      <c r="A212" s="266" t="s">
        <v>321</v>
      </c>
      <c r="B212" s="330">
        <v>8.0</v>
      </c>
      <c r="C212" s="237" t="str">
        <f>IFERROR(VLOOKUP(A212,$B$92:$G$95,2,FALSE),IFERROR(VLOOKUP(A212,$L$92:$Q$95,2,FALSE),IFERROR(VLOOKUP(A212,$V$92:$AA$95,2,FALSE),IFERROR(VLOOKUP(A212,$AF$92:$AK$95,2,FALSE),IFERROR(VLOOKUP(A212,$B$115:$G$118,2,FALSE),IFERROR(VLOOKUP(A212,$L$115:$Q$118,2,FALSE),IFERROR(VLOOKUP(A212,$V$115:$AA$118,2,FALSE),IFERROR(VLOOKUP(A212,$AF$115:$AK$118,2,FALSE),IFERROR(VLOOKUP(A212,$B$138:$G$141,2,FALSE),IFERROR(VLOOKUP(A212,$L$138:$Q$141,2,FALSE),IFERROR(VLOOKUP(A212,$V$138:$AA$141,2,FALSE),IFERROR(VLOOKUP(A212,$AF$138:$AK$141,2,FALSE),IFERROR(VLOOKUP(A212,$B$161:$G$164,2,FALSE),IFERROR(VLOOKUP(A212,$L$161:$Q$164,2,FALSE),IFERROR(VLOOKUP(A212,$V$161:$AA$164,2,FALSE),IFERROR(VLOOKUP(A212,$AF$161:$AK$164,2,FALSE),))))))))))))))))</f>
        <v>-</v>
      </c>
      <c r="G212" s="269"/>
      <c r="H212" s="331"/>
      <c r="I212" s="332"/>
      <c r="J212" s="363"/>
      <c r="K212" s="388"/>
      <c r="L212" s="364"/>
      <c r="M212" s="365"/>
      <c r="N212" s="365"/>
      <c r="O212" s="365"/>
      <c r="P212" s="365"/>
      <c r="Q212" s="366"/>
      <c r="R212" s="365"/>
      <c r="S212" s="367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97"/>
      <c r="AE212" s="406"/>
      <c r="AF212" s="268">
        <v>7.0</v>
      </c>
      <c r="AG212" s="237" t="str">
        <f>IF(COUNTBLANK(AM191:AM194)=2,IF(AM191&gt;AM193,AG191,AG193),"")</f>
        <v/>
      </c>
      <c r="AK212" s="269"/>
      <c r="AL212" s="352"/>
      <c r="AM212" s="309"/>
      <c r="AN212" s="8"/>
    </row>
    <row r="213" ht="13.5" customHeight="1">
      <c r="B213" s="334"/>
      <c r="G213" s="269"/>
      <c r="I213" s="335"/>
      <c r="J213" s="36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97"/>
      <c r="AE213" s="408"/>
      <c r="AF213" s="269"/>
      <c r="AK213" s="269"/>
      <c r="AM213" s="311"/>
      <c r="AN213" s="8"/>
    </row>
    <row r="214" ht="13.5" customHeight="1">
      <c r="A214" s="266" t="s">
        <v>322</v>
      </c>
      <c r="B214" s="334"/>
      <c r="C214" s="337" t="str">
        <f>IFERROR(VLOOKUP(A214,$B$92:$G$95,2,FALSE),IFERROR(VLOOKUP(A214,$L$92:$Q$95,2,FALSE),IFERROR(VLOOKUP(A214,$V$92:$AA$95,2,FALSE),IFERROR(VLOOKUP(A214,$AF$92:$AK$95,2,FALSE),IFERROR(VLOOKUP(A214,$B$115:$G$118,2,FALSE),IFERROR(VLOOKUP(A214,$L$115:$Q$118,2,FALSE),IFERROR(VLOOKUP(A214,$V$115:$AA$118,2,FALSE),IFERROR(VLOOKUP(A214,$AF$115:$AK$118,2,FALSE),IFERROR(VLOOKUP(A214,$B$138:$G$141,2,FALSE),IFERROR(VLOOKUP(A214,$L$138:$Q$141,2,FALSE),IFERROR(VLOOKUP(A214,$V$138:$AA$141,2,FALSE),IFERROR(VLOOKUP(A214,$AF$138:$AK$141,2,FALSE),IFERROR(VLOOKUP(A214,$B$161:$G$164,2,FALSE),IFERROR(VLOOKUP(A214,$L$161:$Q$164,2,FALSE),IFERROR(VLOOKUP(A214,$V$161:$AA$164,2,FALSE),IFERROR(VLOOKUP(A214,$AF$161:$AK$164,2,FALSE),))))))))))))))))</f>
        <v>-</v>
      </c>
      <c r="G214" s="269"/>
      <c r="H214" s="338"/>
      <c r="I214" s="339"/>
      <c r="J214" s="353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  <c r="AA214" s="329"/>
      <c r="AB214" s="329"/>
      <c r="AC214" s="329"/>
      <c r="AD214" s="397"/>
      <c r="AE214" s="406"/>
      <c r="AF214" s="269"/>
      <c r="AG214" s="234" t="str">
        <f>IF(COUNTBLANK(AM240:AM243)=2,IF(AM240&gt;AM242,AG240,AG242),"")</f>
        <v/>
      </c>
      <c r="AK214" s="269"/>
      <c r="AL214" s="409"/>
      <c r="AM214" s="314"/>
      <c r="AN214" s="8"/>
    </row>
    <row r="215" ht="13.5" customHeight="1">
      <c r="B215" s="345"/>
      <c r="C215" s="346"/>
      <c r="D215" s="346"/>
      <c r="E215" s="346"/>
      <c r="F215" s="346"/>
      <c r="G215" s="347"/>
      <c r="H215" s="346"/>
      <c r="I215" s="348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  <c r="AA215" s="329"/>
      <c r="AB215" s="329"/>
      <c r="AC215" s="329"/>
      <c r="AD215" s="397"/>
      <c r="AE215" s="406"/>
      <c r="AF215" s="315"/>
      <c r="AG215" s="316"/>
      <c r="AH215" s="316"/>
      <c r="AI215" s="316"/>
      <c r="AJ215" s="316"/>
      <c r="AK215" s="315"/>
      <c r="AL215" s="316"/>
      <c r="AM215" s="308"/>
      <c r="AN215" s="8"/>
    </row>
    <row r="216" ht="13.5" customHeight="1">
      <c r="A216" s="266"/>
      <c r="B216" s="410"/>
      <c r="C216" s="8"/>
      <c r="D216" s="8"/>
      <c r="E216" s="8"/>
      <c r="F216" s="8"/>
      <c r="G216" s="8"/>
      <c r="H216" s="411"/>
      <c r="I216" s="411"/>
      <c r="J216" s="350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  <c r="AA216" s="329"/>
      <c r="AB216" s="329"/>
      <c r="AC216" s="329"/>
      <c r="AD216" s="397"/>
      <c r="AE216" s="329"/>
      <c r="AF216" s="329"/>
      <c r="AG216" s="329"/>
      <c r="AH216" s="329"/>
      <c r="AI216" s="329"/>
      <c r="AJ216" s="329"/>
      <c r="AK216" s="329"/>
      <c r="AL216" s="329"/>
      <c r="AM216" s="329"/>
      <c r="AN216" s="8"/>
    </row>
    <row r="217" ht="13.5" customHeight="1">
      <c r="A217" s="266"/>
      <c r="B217" s="412"/>
      <c r="C217" s="354"/>
      <c r="D217" s="354"/>
      <c r="E217" s="354"/>
      <c r="F217" s="354"/>
      <c r="G217" s="354"/>
      <c r="H217" s="413"/>
      <c r="I217" s="413"/>
      <c r="J217" s="350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  <c r="AA217" s="329"/>
      <c r="AB217" s="329"/>
      <c r="AC217" s="329"/>
      <c r="AD217" s="397"/>
      <c r="AE217" s="403"/>
      <c r="AF217" s="403"/>
      <c r="AG217" s="403"/>
      <c r="AH217" s="403"/>
      <c r="AI217" s="403"/>
      <c r="AJ217" s="329"/>
      <c r="AK217" s="329"/>
      <c r="AL217" s="329"/>
      <c r="AM217" s="329"/>
      <c r="AN217" s="8"/>
    </row>
    <row r="218" ht="13.5" customHeight="1">
      <c r="A218" s="260"/>
      <c r="B218" s="324" t="s">
        <v>301</v>
      </c>
      <c r="C218" s="325"/>
      <c r="D218" s="325"/>
      <c r="E218" s="325"/>
      <c r="F218" s="325"/>
      <c r="G218" s="360" t="str">
        <f>G211</f>
        <v>08H00 - 09H30 (SAM)</v>
      </c>
      <c r="H218" s="327"/>
      <c r="I218" s="328"/>
      <c r="J218" s="350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  <c r="AA218" s="329"/>
      <c r="AB218" s="329"/>
      <c r="AC218" s="329"/>
      <c r="AD218" s="329"/>
      <c r="AE218" s="329"/>
      <c r="AF218" s="329"/>
      <c r="AG218" s="329"/>
      <c r="AH218" s="329"/>
      <c r="AI218" s="397"/>
      <c r="AJ218" s="329"/>
      <c r="AK218" s="329"/>
      <c r="AL218" s="329"/>
      <c r="AM218" s="329"/>
      <c r="AN218" s="8"/>
    </row>
    <row r="219" ht="13.5" customHeight="1">
      <c r="A219" s="266" t="s">
        <v>323</v>
      </c>
      <c r="B219" s="330">
        <v>9.0</v>
      </c>
      <c r="C219" s="237" t="str">
        <f>IFERROR(VLOOKUP(A219,$B$92:$G$95,2,FALSE),IFERROR(VLOOKUP(A219,$L$92:$Q$95,2,FALSE),IFERROR(VLOOKUP(A219,$V$92:$AA$95,2,FALSE),IFERROR(VLOOKUP(A219,$AF$92:$AK$95,2,FALSE),IFERROR(VLOOKUP(A219,$B$115:$G$118,2,FALSE),IFERROR(VLOOKUP(A219,$L$115:$Q$118,2,FALSE),IFERROR(VLOOKUP(A219,$V$115:$AA$118,2,FALSE),IFERROR(VLOOKUP(A219,$AF$115:$AK$118,2,FALSE),IFERROR(VLOOKUP(A219,$B$138:$G$141,2,FALSE),IFERROR(VLOOKUP(A219,$L$138:$Q$141,2,FALSE),IFERROR(VLOOKUP(A219,$V$138:$AA$141,2,FALSE),IFERROR(VLOOKUP(A219,$AF$138:$AK$141,2,FALSE),IFERROR(VLOOKUP(A219,$B$161:$G$164,2,FALSE),IFERROR(VLOOKUP(A219,$L$161:$Q$164,2,FALSE),IFERROR(VLOOKUP(A219,$V$161:$AA$164,2,FALSE),IFERROR(VLOOKUP(A219,$AF$161:$AK$164,2,FALSE),))))))))))))))))</f>
        <v>-</v>
      </c>
      <c r="G219" s="269"/>
      <c r="H219" s="331"/>
      <c r="I219" s="332"/>
      <c r="J219" s="401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29"/>
      <c r="AG219" s="329"/>
      <c r="AH219" s="329"/>
      <c r="AI219" s="397"/>
      <c r="AJ219" s="329"/>
      <c r="AK219" s="329"/>
      <c r="AL219" s="329"/>
      <c r="AM219" s="329"/>
      <c r="AN219" s="8"/>
    </row>
    <row r="220" ht="13.5" customHeight="1">
      <c r="B220" s="334"/>
      <c r="G220" s="269"/>
      <c r="I220" s="335"/>
      <c r="J220" s="336"/>
      <c r="K220" s="329"/>
      <c r="L220" s="384"/>
      <c r="M220" s="384"/>
      <c r="N220" s="384"/>
      <c r="O220" s="384"/>
      <c r="P220" s="384"/>
      <c r="Q220" s="384"/>
      <c r="R220" s="384"/>
      <c r="S220" s="384"/>
      <c r="T220" s="329"/>
      <c r="U220" s="329"/>
      <c r="V220" s="329"/>
      <c r="W220" s="329"/>
      <c r="X220" s="329"/>
      <c r="Y220" s="329"/>
      <c r="Z220" s="329"/>
      <c r="AA220" s="329"/>
      <c r="AB220" s="329"/>
      <c r="AC220" s="329"/>
      <c r="AD220" s="329"/>
      <c r="AE220" s="329"/>
      <c r="AF220" s="329"/>
      <c r="AG220" s="329"/>
      <c r="AH220" s="329"/>
      <c r="AI220" s="397"/>
      <c r="AJ220" s="329"/>
      <c r="AK220" s="329"/>
      <c r="AL220" s="329"/>
      <c r="AM220" s="329"/>
      <c r="AN220" s="8"/>
    </row>
    <row r="221" ht="13.5" customHeight="1">
      <c r="A221" s="266" t="s">
        <v>324</v>
      </c>
      <c r="B221" s="334"/>
      <c r="C221" s="337" t="str">
        <f>IFERROR(VLOOKUP(A221,$B$92:$G$95,2,FALSE),IFERROR(VLOOKUP(A221,$L$92:$Q$95,2,FALSE),IFERROR(VLOOKUP(A221,$V$92:$AA$95,2,FALSE),IFERROR(VLOOKUP(A221,$AF$92:$AK$95,2,FALSE),IFERROR(VLOOKUP(A221,$B$115:$G$118,2,FALSE),IFERROR(VLOOKUP(A221,$L$115:$Q$118,2,FALSE),IFERROR(VLOOKUP(A221,$V$115:$AA$118,2,FALSE),IFERROR(VLOOKUP(A221,$AF$115:$AK$118,2,FALSE),IFERROR(VLOOKUP(A221,$B$138:$G$141,2,FALSE),IFERROR(VLOOKUP(A221,$L$138:$Q$141,2,FALSE),IFERROR(VLOOKUP(A221,$V$138:$AA$141,2,FALSE),IFERROR(VLOOKUP(A221,$AF$138:$AK$141,2,FALSE),IFERROR(VLOOKUP(A221,$B$161:$G$164,2,FALSE),IFERROR(VLOOKUP(A221,$L$161:$Q$164,2,FALSE),IFERROR(VLOOKUP(A221,$V$161:$AA$164,2,FALSE),IFERROR(VLOOKUP(A221,$AF$161:$AK$164,2,FALSE),))))))))))))))))</f>
        <v>-</v>
      </c>
      <c r="G221" s="269"/>
      <c r="H221" s="338"/>
      <c r="I221" s="339"/>
      <c r="J221" s="414"/>
      <c r="K221" s="386"/>
      <c r="L221" s="415" t="s">
        <v>305</v>
      </c>
      <c r="M221" s="416"/>
      <c r="N221" s="416"/>
      <c r="O221" s="416"/>
      <c r="P221" s="416"/>
      <c r="Q221" s="416"/>
      <c r="R221" s="417" t="str">
        <f>R172</f>
        <v>10H15 - 11H45</v>
      </c>
      <c r="S221" s="367"/>
      <c r="T221" s="329"/>
      <c r="U221" s="329"/>
      <c r="V221" s="329"/>
      <c r="W221" s="329"/>
      <c r="X221" s="329"/>
      <c r="Y221" s="329"/>
      <c r="Z221" s="329"/>
      <c r="AA221" s="329"/>
      <c r="AB221" s="329"/>
      <c r="AC221" s="329"/>
      <c r="AD221" s="329"/>
      <c r="AE221" s="329"/>
      <c r="AF221" s="329"/>
      <c r="AG221" s="329"/>
      <c r="AH221" s="329"/>
      <c r="AI221" s="397"/>
      <c r="AJ221" s="329"/>
      <c r="AK221" s="329"/>
      <c r="AL221" s="329"/>
      <c r="AM221" s="329"/>
      <c r="AN221" s="8"/>
    </row>
    <row r="222" ht="13.5" customHeight="1">
      <c r="B222" s="345"/>
      <c r="C222" s="346"/>
      <c r="D222" s="346"/>
      <c r="E222" s="346"/>
      <c r="F222" s="346"/>
      <c r="G222" s="347"/>
      <c r="H222" s="346"/>
      <c r="I222" s="348"/>
      <c r="J222" s="349"/>
      <c r="K222" s="386"/>
      <c r="L222" s="351">
        <v>8.0</v>
      </c>
      <c r="M222" s="237" t="str">
        <f>IF(COUNTBLANK(I219:I222)=2,IF(I219&gt;I221,C219,C221),"")</f>
        <v/>
      </c>
      <c r="Q222" s="269"/>
      <c r="R222" s="352"/>
      <c r="S222" s="115"/>
      <c r="T222" s="353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29"/>
      <c r="AG222" s="329"/>
      <c r="AH222" s="329"/>
      <c r="AI222" s="397"/>
      <c r="AJ222" s="329"/>
      <c r="AK222" s="329"/>
      <c r="AL222" s="329"/>
      <c r="AM222" s="329"/>
      <c r="AN222" s="8"/>
    </row>
    <row r="223" ht="13.5" customHeight="1">
      <c r="A223" s="266"/>
      <c r="B223" s="412"/>
      <c r="C223" s="354"/>
      <c r="D223" s="354"/>
      <c r="E223" s="354"/>
      <c r="F223" s="354"/>
      <c r="G223" s="354"/>
      <c r="H223" s="413"/>
      <c r="I223" s="413"/>
      <c r="J223" s="418"/>
      <c r="K223" s="419"/>
      <c r="L223" s="357"/>
      <c r="Q223" s="269"/>
      <c r="S223" s="358"/>
      <c r="T223" s="359"/>
      <c r="U223" s="329"/>
      <c r="V223" s="329"/>
      <c r="W223" s="329"/>
      <c r="X223" s="329"/>
      <c r="Y223" s="329"/>
      <c r="Z223" s="329"/>
      <c r="AA223" s="329"/>
      <c r="AB223" s="329"/>
      <c r="AC223" s="329"/>
      <c r="AD223" s="329"/>
      <c r="AE223" s="329"/>
      <c r="AF223" s="329"/>
      <c r="AG223" s="329"/>
      <c r="AH223" s="329"/>
      <c r="AI223" s="397"/>
      <c r="AJ223" s="329"/>
      <c r="AK223" s="329"/>
      <c r="AL223" s="329"/>
      <c r="AM223" s="329"/>
      <c r="AN223" s="8"/>
    </row>
    <row r="224" ht="13.5" customHeight="1">
      <c r="A224" s="260"/>
      <c r="B224" s="324" t="s">
        <v>301</v>
      </c>
      <c r="C224" s="325"/>
      <c r="D224" s="325"/>
      <c r="E224" s="325"/>
      <c r="F224" s="325"/>
      <c r="G224" s="360" t="str">
        <f>G218</f>
        <v>08H00 - 09H30 (SAM)</v>
      </c>
      <c r="H224" s="327"/>
      <c r="I224" s="328"/>
      <c r="J224" s="418"/>
      <c r="K224" s="386"/>
      <c r="L224" s="357"/>
      <c r="M224" s="222" t="str">
        <f>IF(COUNTBLANK(I225:I228)=2,IF(I225&gt;I227,C225,C227),"")</f>
        <v/>
      </c>
      <c r="Q224" s="269"/>
      <c r="R224" s="361"/>
      <c r="S224" s="126"/>
      <c r="T224" s="389"/>
      <c r="U224" s="329"/>
      <c r="V224" s="329"/>
      <c r="W224" s="329"/>
      <c r="X224" s="329"/>
      <c r="Y224" s="329"/>
      <c r="Z224" s="329"/>
      <c r="AA224" s="329"/>
      <c r="AB224" s="329"/>
      <c r="AC224" s="329"/>
      <c r="AD224" s="329"/>
      <c r="AE224" s="329"/>
      <c r="AF224" s="329"/>
      <c r="AG224" s="329"/>
      <c r="AH224" s="329"/>
      <c r="AI224" s="397"/>
      <c r="AJ224" s="329"/>
      <c r="AK224" s="329"/>
      <c r="AL224" s="329"/>
      <c r="AM224" s="329"/>
      <c r="AN224" s="8"/>
    </row>
    <row r="225" ht="13.5" customHeight="1">
      <c r="A225" s="266" t="s">
        <v>325</v>
      </c>
      <c r="B225" s="330">
        <v>10.0</v>
      </c>
      <c r="C225" s="237" t="str">
        <f>IFERROR(VLOOKUP(A225,$B$92:$G$95,2,FALSE),IFERROR(VLOOKUP(A225,$L$92:$Q$95,2,FALSE),IFERROR(VLOOKUP(A225,$V$92:$AA$95,2,FALSE),IFERROR(VLOOKUP(A225,$AF$92:$AK$95,2,FALSE),IFERROR(VLOOKUP(A225,$B$115:$G$118,2,FALSE),IFERROR(VLOOKUP(A225,$L$115:$Q$118,2,FALSE),IFERROR(VLOOKUP(A225,$V$115:$AA$118,2,FALSE),IFERROR(VLOOKUP(A225,$AF$115:$AK$118,2,FALSE),IFERROR(VLOOKUP(A225,$B$138:$G$141,2,FALSE),IFERROR(VLOOKUP(A225,$L$138:$Q$141,2,FALSE),IFERROR(VLOOKUP(A225,$V$138:$AA$141,2,FALSE),IFERROR(VLOOKUP(A225,$AF$138:$AK$141,2,FALSE),IFERROR(VLOOKUP(A225,$B$161:$G$164,2,FALSE),IFERROR(VLOOKUP(A225,$L$161:$Q$164,2,FALSE),IFERROR(VLOOKUP(A225,$V$161:$AA$164,2,FALSE),IFERROR(VLOOKUP(A225,$AF$161:$AK$164,2,FALSE),))))))))))))))))</f>
        <v>-</v>
      </c>
      <c r="G225" s="269"/>
      <c r="H225" s="331"/>
      <c r="I225" s="332"/>
      <c r="J225" s="418"/>
      <c r="K225" s="386"/>
      <c r="L225" s="364"/>
      <c r="M225" s="365"/>
      <c r="N225" s="365"/>
      <c r="O225" s="365"/>
      <c r="P225" s="365"/>
      <c r="Q225" s="366"/>
      <c r="R225" s="365"/>
      <c r="S225" s="367"/>
      <c r="T225" s="368"/>
      <c r="U225" s="329"/>
      <c r="V225" s="329"/>
      <c r="W225" s="329"/>
      <c r="X225" s="329"/>
      <c r="Y225" s="329"/>
      <c r="Z225" s="329"/>
      <c r="AA225" s="329"/>
      <c r="AB225" s="329"/>
      <c r="AC225" s="329"/>
      <c r="AD225" s="329"/>
      <c r="AE225" s="329"/>
      <c r="AF225" s="329"/>
      <c r="AG225" s="329"/>
      <c r="AH225" s="329"/>
      <c r="AI225" s="397"/>
      <c r="AJ225" s="329"/>
      <c r="AK225" s="329"/>
      <c r="AL225" s="329"/>
      <c r="AM225" s="329"/>
      <c r="AN225" s="8"/>
    </row>
    <row r="226" ht="13.5" customHeight="1">
      <c r="B226" s="334"/>
      <c r="G226" s="269"/>
      <c r="I226" s="335"/>
      <c r="J226" s="369"/>
      <c r="K226" s="329"/>
      <c r="L226" s="329"/>
      <c r="M226" s="329"/>
      <c r="N226" s="329"/>
      <c r="O226" s="329"/>
      <c r="P226" s="329"/>
      <c r="Q226" s="329"/>
      <c r="R226" s="329"/>
      <c r="S226" s="329"/>
      <c r="T226" s="370"/>
      <c r="U226" s="329"/>
      <c r="V226" s="371"/>
      <c r="W226" s="371"/>
      <c r="X226" s="371"/>
      <c r="Y226" s="371"/>
      <c r="Z226" s="371"/>
      <c r="AA226" s="371"/>
      <c r="AB226" s="371"/>
      <c r="AC226" s="371"/>
      <c r="AD226" s="329"/>
      <c r="AE226" s="329"/>
      <c r="AF226" s="329"/>
      <c r="AG226" s="329"/>
      <c r="AH226" s="329"/>
      <c r="AI226" s="397"/>
      <c r="AJ226" s="329"/>
      <c r="AK226" s="329"/>
      <c r="AL226" s="329"/>
      <c r="AM226" s="329"/>
      <c r="AN226" s="8"/>
    </row>
    <row r="227" ht="13.5" customHeight="1">
      <c r="A227" s="266" t="s">
        <v>326</v>
      </c>
      <c r="B227" s="334"/>
      <c r="C227" s="337" t="str">
        <f>IFERROR(VLOOKUP(A227,$B$92:$G$95,2,FALSE),IFERROR(VLOOKUP(A227,$L$92:$Q$95,2,FALSE),IFERROR(VLOOKUP(A227,$V$92:$AA$95,2,FALSE),IFERROR(VLOOKUP(A227,$AF$92:$AK$95,2,FALSE),IFERROR(VLOOKUP(A227,$B$115:$G$118,2,FALSE),IFERROR(VLOOKUP(A227,$L$115:$Q$118,2,FALSE),IFERROR(VLOOKUP(A227,$V$115:$AA$118,2,FALSE),IFERROR(VLOOKUP(A227,$AF$115:$AK$118,2,FALSE),IFERROR(VLOOKUP(A227,$B$138:$G$141,2,FALSE),IFERROR(VLOOKUP(A227,$L$138:$Q$141,2,FALSE),IFERROR(VLOOKUP(A227,$V$138:$AA$141,2,FALSE),IFERROR(VLOOKUP(A227,$AF$138:$AK$141,2,FALSE),IFERROR(VLOOKUP(A227,$B$161:$G$164,2,FALSE),IFERROR(VLOOKUP(A227,$L$161:$Q$164,2,FALSE),IFERROR(VLOOKUP(A227,$V$161:$AA$164,2,FALSE),IFERROR(VLOOKUP(A227,$AF$161:$AK$164,2,FALSE),))))))))))))))))</f>
        <v>-</v>
      </c>
      <c r="G227" s="269"/>
      <c r="H227" s="338"/>
      <c r="I227" s="339"/>
      <c r="J227" s="401"/>
      <c r="K227" s="329"/>
      <c r="L227" s="329"/>
      <c r="M227" s="329"/>
      <c r="N227" s="329"/>
      <c r="O227" s="329"/>
      <c r="P227" s="329"/>
      <c r="Q227" s="329"/>
      <c r="R227" s="329"/>
      <c r="S227" s="329"/>
      <c r="T227" s="370"/>
      <c r="U227" s="372"/>
      <c r="V227" s="373" t="s">
        <v>83</v>
      </c>
      <c r="W227" s="374"/>
      <c r="X227" s="374"/>
      <c r="Y227" s="374"/>
      <c r="Z227" s="374"/>
      <c r="AA227" s="398" t="str">
        <f>AA202</f>
        <v>14H15 / 15H45 </v>
      </c>
      <c r="AB227" s="375"/>
      <c r="AC227" s="265"/>
      <c r="AD227" s="329"/>
      <c r="AE227" s="329"/>
      <c r="AF227" s="329"/>
      <c r="AG227" s="329"/>
      <c r="AH227" s="329"/>
      <c r="AI227" s="397"/>
      <c r="AJ227" s="329"/>
      <c r="AK227" s="329"/>
      <c r="AL227" s="329"/>
      <c r="AM227" s="329"/>
      <c r="AN227" s="8"/>
    </row>
    <row r="228" ht="13.5" customHeight="1">
      <c r="B228" s="345"/>
      <c r="C228" s="346"/>
      <c r="D228" s="346"/>
      <c r="E228" s="346"/>
      <c r="F228" s="346"/>
      <c r="G228" s="347"/>
      <c r="H228" s="346"/>
      <c r="I228" s="348"/>
      <c r="K228" s="329"/>
      <c r="L228" s="329"/>
      <c r="M228" s="329"/>
      <c r="N228" s="329"/>
      <c r="O228" s="329"/>
      <c r="P228" s="329"/>
      <c r="Q228" s="329"/>
      <c r="R228" s="329"/>
      <c r="S228" s="329"/>
      <c r="T228" s="370"/>
      <c r="U228" s="372"/>
      <c r="V228" s="420">
        <v>31.0</v>
      </c>
      <c r="W228" s="421" t="str">
        <f>IF(COUNTBLANK(S222:S225)=2,IF(S222&gt;S224,M222,M224),"")</f>
        <v/>
      </c>
      <c r="X228" s="422"/>
      <c r="Y228" s="422"/>
      <c r="Z228" s="422"/>
      <c r="AA228" s="423"/>
      <c r="AB228" s="424"/>
      <c r="AC228" s="425"/>
      <c r="AD228" s="353"/>
      <c r="AE228" s="329"/>
      <c r="AF228" s="329"/>
      <c r="AG228" s="329"/>
      <c r="AH228" s="329"/>
      <c r="AI228" s="397"/>
      <c r="AJ228" s="329"/>
      <c r="AK228" s="329"/>
      <c r="AL228" s="329"/>
      <c r="AM228" s="329"/>
      <c r="AN228" s="8"/>
    </row>
    <row r="229" ht="13.5" customHeight="1">
      <c r="A229" s="266"/>
      <c r="B229" s="412"/>
      <c r="C229" s="354"/>
      <c r="D229" s="354"/>
      <c r="E229" s="354"/>
      <c r="F229" s="354"/>
      <c r="G229" s="354"/>
      <c r="H229" s="413"/>
      <c r="I229" s="413"/>
      <c r="J229" s="350"/>
      <c r="K229" s="329"/>
      <c r="L229" s="329"/>
      <c r="M229" s="329"/>
      <c r="N229" s="329"/>
      <c r="O229" s="329"/>
      <c r="P229" s="329"/>
      <c r="Q229" s="329"/>
      <c r="R229" s="329"/>
      <c r="S229" s="329"/>
      <c r="T229" s="370"/>
      <c r="U229" s="377"/>
      <c r="V229" s="378"/>
      <c r="AA229" s="269"/>
      <c r="AC229" s="267"/>
      <c r="AD229" s="379"/>
      <c r="AE229" s="329"/>
      <c r="AF229" s="329"/>
      <c r="AG229" s="329"/>
      <c r="AH229" s="329"/>
      <c r="AI229" s="397"/>
      <c r="AJ229" s="329"/>
      <c r="AK229" s="329"/>
      <c r="AL229" s="329"/>
      <c r="AM229" s="329"/>
      <c r="AN229" s="8"/>
    </row>
    <row r="230" ht="13.5" customHeight="1">
      <c r="A230" s="260"/>
      <c r="B230" s="324" t="s">
        <v>301</v>
      </c>
      <c r="C230" s="325"/>
      <c r="D230" s="325"/>
      <c r="E230" s="325"/>
      <c r="F230" s="325"/>
      <c r="G230" s="360" t="str">
        <f>G224</f>
        <v>08H00 - 09H30 (SAM)</v>
      </c>
      <c r="H230" s="327"/>
      <c r="I230" s="328"/>
      <c r="J230" s="350"/>
      <c r="K230" s="329"/>
      <c r="L230" s="329"/>
      <c r="M230" s="329"/>
      <c r="N230" s="329"/>
      <c r="O230" s="329"/>
      <c r="P230" s="329"/>
      <c r="Q230" s="329"/>
      <c r="R230" s="329"/>
      <c r="S230" s="329"/>
      <c r="T230" s="370"/>
      <c r="U230" s="372"/>
      <c r="V230" s="378"/>
      <c r="W230" s="426" t="str">
        <f>IF(COUNTBLANK(S234:S237)=2,IF(S234&gt;S236,M234,M236),"")</f>
        <v/>
      </c>
      <c r="AA230" s="269"/>
      <c r="AB230" s="427"/>
      <c r="AC230" s="428"/>
      <c r="AD230" s="399"/>
      <c r="AE230" s="329"/>
      <c r="AF230" s="329"/>
      <c r="AG230" s="329"/>
      <c r="AH230" s="329"/>
      <c r="AI230" s="397"/>
      <c r="AJ230" s="329"/>
      <c r="AK230" s="329"/>
      <c r="AL230" s="329"/>
      <c r="AM230" s="329"/>
      <c r="AN230" s="8"/>
    </row>
    <row r="231" ht="13.5" customHeight="1">
      <c r="A231" s="266" t="s">
        <v>327</v>
      </c>
      <c r="B231" s="330">
        <v>11.0</v>
      </c>
      <c r="C231" s="237" t="str">
        <f>IFERROR(VLOOKUP(A231,$B$92:$G$95,2,FALSE),IFERROR(VLOOKUP(A231,$L$92:$Q$95,2,FALSE),IFERROR(VLOOKUP(A231,$V$92:$AA$95,2,FALSE),IFERROR(VLOOKUP(A231,$AF$92:$AK$95,2,FALSE),IFERROR(VLOOKUP(A231,$B$115:$G$118,2,FALSE),IFERROR(VLOOKUP(A231,$L$115:$Q$118,2,FALSE),IFERROR(VLOOKUP(A231,$V$115:$AA$118,2,FALSE),IFERROR(VLOOKUP(A231,$AF$115:$AK$118,2,FALSE),IFERROR(VLOOKUP(A231,$B$138:$G$141,2,FALSE),IFERROR(VLOOKUP(A231,$L$138:$Q$141,2,FALSE),IFERROR(VLOOKUP(A231,$V$138:$AA$141,2,FALSE),IFERROR(VLOOKUP(A231,$AF$138:$AK$141,2,FALSE),IFERROR(VLOOKUP(A231,$B$161:$G$164,2,FALSE),IFERROR(VLOOKUP(A231,$L$161:$Q$164,2,FALSE),IFERROR(VLOOKUP(A231,$V$161:$AA$164,2,FALSE),IFERROR(VLOOKUP(A231,$AF$161:$AK$164,2,FALSE),))))))))))))))))</f>
        <v>-</v>
      </c>
      <c r="G231" s="269"/>
      <c r="H231" s="331"/>
      <c r="I231" s="332"/>
      <c r="J231" s="401"/>
      <c r="K231" s="329"/>
      <c r="L231" s="329"/>
      <c r="M231" s="329"/>
      <c r="N231" s="329"/>
      <c r="O231" s="329"/>
      <c r="P231" s="329"/>
      <c r="Q231" s="329"/>
      <c r="R231" s="329"/>
      <c r="S231" s="329"/>
      <c r="T231" s="370"/>
      <c r="U231" s="372"/>
      <c r="V231" s="382"/>
      <c r="W231" s="281"/>
      <c r="X231" s="281"/>
      <c r="Y231" s="281"/>
      <c r="Z231" s="281"/>
      <c r="AA231" s="280"/>
      <c r="AB231" s="281"/>
      <c r="AC231" s="282"/>
      <c r="AD231" s="383"/>
      <c r="AE231" s="329"/>
      <c r="AF231" s="329"/>
      <c r="AG231" s="329"/>
      <c r="AH231" s="329"/>
      <c r="AI231" s="397"/>
      <c r="AJ231" s="329"/>
      <c r="AK231" s="329"/>
      <c r="AL231" s="329"/>
      <c r="AM231" s="329"/>
      <c r="AN231" s="8"/>
    </row>
    <row r="232" ht="13.5" customHeight="1">
      <c r="B232" s="334"/>
      <c r="G232" s="269"/>
      <c r="I232" s="335"/>
      <c r="J232" s="336"/>
      <c r="K232" s="329"/>
      <c r="L232" s="384"/>
      <c r="M232" s="384"/>
      <c r="N232" s="384"/>
      <c r="O232" s="384"/>
      <c r="P232" s="384"/>
      <c r="Q232" s="384"/>
      <c r="R232" s="384"/>
      <c r="S232" s="384"/>
      <c r="T232" s="370"/>
      <c r="U232" s="329"/>
      <c r="V232" s="329"/>
      <c r="W232" s="329"/>
      <c r="X232" s="329"/>
      <c r="Y232" s="329"/>
      <c r="Z232" s="329"/>
      <c r="AA232" s="329"/>
      <c r="AB232" s="329"/>
      <c r="AC232" s="329"/>
      <c r="AD232" s="385"/>
      <c r="AE232" s="329"/>
      <c r="AF232" s="329"/>
      <c r="AG232" s="329"/>
      <c r="AH232" s="329"/>
      <c r="AI232" s="397"/>
      <c r="AJ232" s="329"/>
      <c r="AK232" s="329"/>
      <c r="AL232" s="329"/>
      <c r="AM232" s="329"/>
      <c r="AN232" s="8"/>
    </row>
    <row r="233" ht="13.5" customHeight="1">
      <c r="A233" s="266" t="s">
        <v>328</v>
      </c>
      <c r="B233" s="334"/>
      <c r="C233" s="337" t="str">
        <f>IFERROR(VLOOKUP(A233,$B$92:$G$95,2,FALSE),IFERROR(VLOOKUP(A233,$L$92:$Q$95,2,FALSE),IFERROR(VLOOKUP(A233,$V$92:$AA$95,2,FALSE),IFERROR(VLOOKUP(A233,$AF$92:$AK$95,2,FALSE),IFERROR(VLOOKUP(A233,$B$115:$G$118,2,FALSE),IFERROR(VLOOKUP(A233,$L$115:$Q$118,2,FALSE),IFERROR(VLOOKUP(A233,$V$115:$AA$118,2,FALSE),IFERROR(VLOOKUP(A233,$AF$115:$AK$118,2,FALSE),IFERROR(VLOOKUP(A233,$B$138:$G$141,2,FALSE),IFERROR(VLOOKUP(A233,$L$138:$Q$141,2,FALSE),IFERROR(VLOOKUP(A233,$V$138:$AA$141,2,FALSE),IFERROR(VLOOKUP(A233,$AF$138:$AK$141,2,FALSE),IFERROR(VLOOKUP(A233,$B$161:$G$164,2,FALSE),IFERROR(VLOOKUP(A233,$L$161:$Q$164,2,FALSE),IFERROR(VLOOKUP(A233,$V$161:$AA$164,2,FALSE),IFERROR(VLOOKUP(A233,$AF$161:$AK$164,2,FALSE),))))))))))))))))</f>
        <v>-</v>
      </c>
      <c r="G233" s="269"/>
      <c r="H233" s="338"/>
      <c r="I233" s="339"/>
      <c r="J233" s="418"/>
      <c r="K233" s="386"/>
      <c r="L233" s="415" t="s">
        <v>305</v>
      </c>
      <c r="M233" s="416"/>
      <c r="N233" s="416"/>
      <c r="O233" s="416"/>
      <c r="P233" s="416"/>
      <c r="Q233" s="416"/>
      <c r="R233" s="417" t="str">
        <f>R172</f>
        <v>10H15 - 11H45</v>
      </c>
      <c r="S233" s="367"/>
      <c r="T233" s="370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85"/>
      <c r="AE233" s="329"/>
      <c r="AF233" s="329"/>
      <c r="AG233" s="329"/>
      <c r="AH233" s="329"/>
      <c r="AI233" s="397"/>
      <c r="AJ233" s="329"/>
      <c r="AK233" s="329"/>
      <c r="AL233" s="329"/>
      <c r="AM233" s="329"/>
      <c r="AN233" s="8"/>
    </row>
    <row r="234" ht="13.5" customHeight="1">
      <c r="B234" s="345"/>
      <c r="C234" s="346"/>
      <c r="D234" s="346"/>
      <c r="E234" s="346"/>
      <c r="F234" s="346"/>
      <c r="G234" s="347"/>
      <c r="H234" s="346"/>
      <c r="I234" s="348"/>
      <c r="J234" s="349"/>
      <c r="K234" s="386"/>
      <c r="L234" s="351">
        <v>6.0</v>
      </c>
      <c r="M234" s="237" t="str">
        <f>IF(COUNTBLANK(I231:I234)=2,IF(I231&gt;I233,C231,C233),"")</f>
        <v/>
      </c>
      <c r="Q234" s="269"/>
      <c r="R234" s="352"/>
      <c r="S234" s="115"/>
      <c r="T234" s="38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85"/>
      <c r="AE234" s="329"/>
      <c r="AF234" s="329"/>
      <c r="AG234" s="329"/>
      <c r="AH234" s="329"/>
      <c r="AI234" s="397"/>
      <c r="AJ234" s="329"/>
      <c r="AK234" s="329"/>
      <c r="AL234" s="329"/>
      <c r="AM234" s="329"/>
      <c r="AN234" s="8"/>
    </row>
    <row r="235" ht="13.5" customHeight="1">
      <c r="A235" s="266"/>
      <c r="B235" s="412"/>
      <c r="C235" s="354"/>
      <c r="D235" s="354"/>
      <c r="E235" s="354"/>
      <c r="F235" s="354"/>
      <c r="G235" s="354"/>
      <c r="H235" s="413"/>
      <c r="I235" s="413"/>
      <c r="J235" s="418"/>
      <c r="K235" s="419"/>
      <c r="L235" s="357"/>
      <c r="Q235" s="269"/>
      <c r="S235" s="358"/>
      <c r="T235" s="391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85"/>
      <c r="AE235" s="329"/>
      <c r="AF235" s="329"/>
      <c r="AG235" s="329"/>
      <c r="AH235" s="329"/>
      <c r="AI235" s="397"/>
      <c r="AJ235" s="329"/>
      <c r="AK235" s="329"/>
      <c r="AL235" s="329"/>
      <c r="AM235" s="329"/>
      <c r="AN235" s="8"/>
    </row>
    <row r="236" ht="13.5" customHeight="1">
      <c r="A236" s="260"/>
      <c r="B236" s="324" t="s">
        <v>301</v>
      </c>
      <c r="C236" s="325"/>
      <c r="D236" s="325"/>
      <c r="E236" s="325"/>
      <c r="F236" s="325"/>
      <c r="G236" s="360" t="str">
        <f>G230</f>
        <v>08H00 - 09H30 (SAM)</v>
      </c>
      <c r="H236" s="327"/>
      <c r="I236" s="328"/>
      <c r="J236" s="418"/>
      <c r="K236" s="386"/>
      <c r="L236" s="357"/>
      <c r="M236" s="222" t="str">
        <f>IF(COUNTBLANK(I237:I240)=2,IF(I237&gt;I239,C237,C239),"")</f>
        <v/>
      </c>
      <c r="Q236" s="269"/>
      <c r="R236" s="361"/>
      <c r="S236" s="126"/>
      <c r="T236" s="353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85"/>
      <c r="AE236" s="329"/>
      <c r="AF236" s="329"/>
      <c r="AG236" s="329"/>
      <c r="AH236" s="329"/>
      <c r="AI236" s="397"/>
      <c r="AJ236" s="329"/>
      <c r="AK236" s="329"/>
      <c r="AL236" s="329"/>
      <c r="AM236" s="329"/>
      <c r="AN236" s="8"/>
    </row>
    <row r="237" ht="13.5" customHeight="1">
      <c r="A237" s="266" t="s">
        <v>329</v>
      </c>
      <c r="B237" s="330">
        <v>12.0</v>
      </c>
      <c r="C237" s="237" t="str">
        <f>IFERROR(VLOOKUP(A237,$B$92:$G$95,2,FALSE),IFERROR(VLOOKUP(A237,$L$92:$Q$95,2,FALSE),IFERROR(VLOOKUP(A237,$V$92:$AA$95,2,FALSE),IFERROR(VLOOKUP(A237,$AF$92:$AK$95,2,FALSE),IFERROR(VLOOKUP(A237,$B$115:$G$118,2,FALSE),IFERROR(VLOOKUP(A237,$L$115:$Q$118,2,FALSE),IFERROR(VLOOKUP(A237,$V$115:$AA$118,2,FALSE),IFERROR(VLOOKUP(A237,$AF$115:$AK$118,2,FALSE),IFERROR(VLOOKUP(A237,$B$138:$G$141,2,FALSE),IFERROR(VLOOKUP(A237,$L$138:$Q$141,2,FALSE),IFERROR(VLOOKUP(A237,$V$138:$AA$141,2,FALSE),IFERROR(VLOOKUP(A237,$AF$138:$AK$141,2,FALSE),IFERROR(VLOOKUP(A237,$B$161:$G$164,2,FALSE),IFERROR(VLOOKUP(A237,$L$161:$Q$164,2,FALSE),IFERROR(VLOOKUP(A237,$V$161:$AA$164,2,FALSE),IFERROR(VLOOKUP(A237,$AF$161:$AK$164,2,FALSE),))))))))))))))))</f>
        <v>-</v>
      </c>
      <c r="G237" s="269"/>
      <c r="H237" s="331"/>
      <c r="I237" s="332"/>
      <c r="J237" s="414"/>
      <c r="K237" s="386"/>
      <c r="L237" s="364"/>
      <c r="M237" s="365"/>
      <c r="N237" s="365"/>
      <c r="O237" s="365"/>
      <c r="P237" s="365"/>
      <c r="Q237" s="366"/>
      <c r="R237" s="365"/>
      <c r="S237" s="367"/>
      <c r="U237" s="329"/>
      <c r="V237" s="329"/>
      <c r="W237" s="329"/>
      <c r="X237" s="329"/>
      <c r="Y237" s="329"/>
      <c r="Z237" s="329"/>
      <c r="AA237" s="329"/>
      <c r="AB237" s="329"/>
      <c r="AC237" s="329"/>
      <c r="AD237" s="385"/>
      <c r="AE237" s="329"/>
      <c r="AF237" s="329"/>
      <c r="AG237" s="329"/>
      <c r="AH237" s="329"/>
      <c r="AI237" s="397"/>
      <c r="AJ237" s="329"/>
      <c r="AK237" s="329"/>
      <c r="AL237" s="329"/>
      <c r="AM237" s="329"/>
      <c r="AN237" s="8"/>
    </row>
    <row r="238" ht="13.5" customHeight="1">
      <c r="B238" s="334"/>
      <c r="G238" s="269"/>
      <c r="I238" s="335"/>
      <c r="J238" s="36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  <c r="AA238" s="329"/>
      <c r="AB238" s="329"/>
      <c r="AC238" s="329"/>
      <c r="AD238" s="385"/>
      <c r="AE238" s="329"/>
      <c r="AF238" s="392"/>
      <c r="AG238" s="392"/>
      <c r="AH238" s="392"/>
      <c r="AI238" s="429"/>
      <c r="AJ238" s="392"/>
      <c r="AK238" s="392"/>
      <c r="AL238" s="392"/>
      <c r="AM238" s="392"/>
      <c r="AN238" s="8"/>
    </row>
    <row r="239" ht="13.5" customHeight="1">
      <c r="A239" s="266" t="s">
        <v>330</v>
      </c>
      <c r="B239" s="334"/>
      <c r="C239" s="337" t="str">
        <f>IFERROR(VLOOKUP(A239,$B$92:$G$95,2,FALSE),IFERROR(VLOOKUP(A239,$L$92:$Q$95,2,FALSE),IFERROR(VLOOKUP(A239,$V$92:$AA$95,2,FALSE),IFERROR(VLOOKUP(A239,$AF$92:$AK$95,2,FALSE),IFERROR(VLOOKUP(A239,$B$115:$G$118,2,FALSE),IFERROR(VLOOKUP(A239,$L$115:$Q$118,2,FALSE),IFERROR(VLOOKUP(A239,$V$115:$AA$118,2,FALSE),IFERROR(VLOOKUP(A239,$AF$115:$AK$118,2,FALSE),IFERROR(VLOOKUP(A239,$B$138:$G$141,2,FALSE),IFERROR(VLOOKUP(A239,$L$138:$Q$141,2,FALSE),IFERROR(VLOOKUP(A239,$V$138:$AA$141,2,FALSE),IFERROR(VLOOKUP(A239,$AF$138:$AK$141,2,FALSE),IFERROR(VLOOKUP(A239,$B$161:$G$164,2,FALSE),IFERROR(VLOOKUP(A239,$L$161:$Q$164,2,FALSE),IFERROR(VLOOKUP(A239,$V$161:$AA$164,2,FALSE),IFERROR(VLOOKUP(A239,$AF$161:$AK$164,2,FALSE),))))))))))))))))</f>
        <v>-</v>
      </c>
      <c r="G239" s="269"/>
      <c r="H239" s="338"/>
      <c r="I239" s="339"/>
      <c r="J239" s="401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  <c r="AA239" s="329"/>
      <c r="AB239" s="329"/>
      <c r="AC239" s="329"/>
      <c r="AD239" s="385"/>
      <c r="AE239" s="393"/>
      <c r="AF239" s="430" t="s">
        <v>87</v>
      </c>
      <c r="AG239" s="431"/>
      <c r="AH239" s="431"/>
      <c r="AI239" s="431"/>
      <c r="AJ239" s="431"/>
      <c r="AK239" s="431"/>
      <c r="AL239" s="432" t="str">
        <f>AL190</f>
        <v>09H15 / 10H45</v>
      </c>
      <c r="AM239" s="299"/>
      <c r="AN239" s="8"/>
    </row>
    <row r="240" ht="13.5" customHeight="1">
      <c r="B240" s="345"/>
      <c r="C240" s="346"/>
      <c r="D240" s="346"/>
      <c r="E240" s="346"/>
      <c r="F240" s="346"/>
      <c r="G240" s="347"/>
      <c r="H240" s="346"/>
      <c r="I240" s="348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85"/>
      <c r="AE240" s="393"/>
      <c r="AF240" s="268">
        <v>26.0</v>
      </c>
      <c r="AG240" s="237" t="str">
        <f>IF(COUNTBLANK(AC228:AC231)=2,IF(AC228&gt;AC230,W228,W230),"")</f>
        <v/>
      </c>
      <c r="AK240" s="269"/>
      <c r="AL240" s="352"/>
      <c r="AM240" s="286"/>
      <c r="AN240" s="8"/>
    </row>
    <row r="241" ht="13.5" customHeight="1">
      <c r="A241" s="266"/>
      <c r="B241" s="412"/>
      <c r="C241" s="354"/>
      <c r="D241" s="354"/>
      <c r="E241" s="354"/>
      <c r="F241" s="354"/>
      <c r="G241" s="354"/>
      <c r="H241" s="413"/>
      <c r="I241" s="413"/>
      <c r="J241" s="350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  <c r="AA241" s="329"/>
      <c r="AB241" s="329"/>
      <c r="AC241" s="329"/>
      <c r="AD241" s="385"/>
      <c r="AE241" s="395"/>
      <c r="AF241" s="269"/>
      <c r="AK241" s="269"/>
      <c r="AM241" s="289"/>
      <c r="AN241" s="8"/>
    </row>
    <row r="242" ht="13.5" customHeight="1">
      <c r="A242" s="260"/>
      <c r="B242" s="324" t="s">
        <v>301</v>
      </c>
      <c r="C242" s="325"/>
      <c r="D242" s="325"/>
      <c r="E242" s="325"/>
      <c r="F242" s="325"/>
      <c r="G242" s="360" t="str">
        <f>G236</f>
        <v>08H00 - 09H30 (SAM)</v>
      </c>
      <c r="H242" s="327"/>
      <c r="I242" s="328"/>
      <c r="J242" s="350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  <c r="AA242" s="329"/>
      <c r="AB242" s="329"/>
      <c r="AC242" s="329"/>
      <c r="AD242" s="385"/>
      <c r="AE242" s="393"/>
      <c r="AF242" s="269"/>
      <c r="AG242" s="226" t="str">
        <f>IF(COUNTBLANK(AC252:AC255)=2,IF(AC252&gt;AC254,W252,W254),"")</f>
        <v/>
      </c>
      <c r="AK242" s="269"/>
      <c r="AL242" s="396"/>
      <c r="AM242" s="294"/>
      <c r="AN242" s="8"/>
    </row>
    <row r="243" ht="13.5" customHeight="1">
      <c r="A243" s="266" t="s">
        <v>331</v>
      </c>
      <c r="B243" s="330">
        <v>13.0</v>
      </c>
      <c r="C243" s="237" t="str">
        <f>IFERROR(VLOOKUP(A243,$B$92:$G$95,2,FALSE),IFERROR(VLOOKUP(A243,$L$92:$Q$95,2,FALSE),IFERROR(VLOOKUP(A243,$V$92:$AA$95,2,FALSE),IFERROR(VLOOKUP(A243,$AF$92:$AK$95,2,FALSE),IFERROR(VLOOKUP(A243,$B$115:$G$118,2,FALSE),IFERROR(VLOOKUP(A243,$L$115:$Q$118,2,FALSE),IFERROR(VLOOKUP(A243,$V$115:$AA$118,2,FALSE),IFERROR(VLOOKUP(A243,$AF$115:$AK$118,2,FALSE),IFERROR(VLOOKUP(A243,$B$138:$G$141,2,FALSE),IFERROR(VLOOKUP(A243,$L$138:$Q$141,2,FALSE),IFERROR(VLOOKUP(A243,$V$138:$AA$141,2,FALSE),IFERROR(VLOOKUP(A243,$AF$138:$AK$141,2,FALSE),IFERROR(VLOOKUP(A243,$B$161:$G$164,2,FALSE),IFERROR(VLOOKUP(A243,$L$161:$Q$164,2,FALSE),IFERROR(VLOOKUP(A243,$V$161:$AA$164,2,FALSE),IFERROR(VLOOKUP(A243,$AF$161:$AK$164,2,FALSE),))))))))))))))))</f>
        <v>-</v>
      </c>
      <c r="G243" s="269"/>
      <c r="H243" s="331"/>
      <c r="I243" s="332"/>
      <c r="J243" s="401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  <c r="AA243" s="329"/>
      <c r="AB243" s="329"/>
      <c r="AC243" s="329"/>
      <c r="AD243" s="385"/>
      <c r="AE243" s="393"/>
      <c r="AF243" s="298"/>
      <c r="AG243" s="297"/>
      <c r="AH243" s="297"/>
      <c r="AI243" s="297"/>
      <c r="AJ243" s="297"/>
      <c r="AK243" s="298"/>
      <c r="AL243" s="297"/>
      <c r="AM243" s="299"/>
      <c r="AN243" s="8"/>
    </row>
    <row r="244" ht="13.5" customHeight="1">
      <c r="B244" s="334"/>
      <c r="G244" s="269"/>
      <c r="I244" s="335"/>
      <c r="J244" s="336"/>
      <c r="K244" s="329"/>
      <c r="L244" s="384"/>
      <c r="M244" s="384"/>
      <c r="N244" s="384"/>
      <c r="O244" s="384"/>
      <c r="P244" s="384"/>
      <c r="Q244" s="384"/>
      <c r="R244" s="384"/>
      <c r="S244" s="384"/>
      <c r="T244" s="329"/>
      <c r="U244" s="329"/>
      <c r="V244" s="329"/>
      <c r="W244" s="329"/>
      <c r="X244" s="329"/>
      <c r="Y244" s="329"/>
      <c r="Z244" s="329"/>
      <c r="AA244" s="329"/>
      <c r="AB244" s="329"/>
      <c r="AC244" s="329"/>
      <c r="AD244" s="385"/>
      <c r="AE244" s="329"/>
      <c r="AF244" s="329"/>
      <c r="AG244" s="329"/>
      <c r="AH244" s="329"/>
      <c r="AI244" s="329"/>
      <c r="AJ244" s="329"/>
      <c r="AK244" s="329"/>
      <c r="AL244" s="329"/>
      <c r="AM244" s="329"/>
      <c r="AN244" s="8"/>
    </row>
    <row r="245" ht="13.5" customHeight="1">
      <c r="A245" s="266" t="s">
        <v>332</v>
      </c>
      <c r="B245" s="334"/>
      <c r="C245" s="337" t="str">
        <f>IFERROR(VLOOKUP(A245,$B$92:$G$95,2,FALSE),IFERROR(VLOOKUP(A245,$L$92:$Q$95,2,FALSE),IFERROR(VLOOKUP(A245,$V$92:$AA$95,2,FALSE),IFERROR(VLOOKUP(A245,$AF$92:$AK$95,2,FALSE),IFERROR(VLOOKUP(A245,$B$115:$G$118,2,FALSE),IFERROR(VLOOKUP(A245,$L$115:$Q$118,2,FALSE),IFERROR(VLOOKUP(A245,$V$115:$AA$118,2,FALSE),IFERROR(VLOOKUP(A245,$AF$115:$AK$118,2,FALSE),IFERROR(VLOOKUP(A245,$B$138:$G$141,2,FALSE),IFERROR(VLOOKUP(A245,$L$138:$Q$141,2,FALSE),IFERROR(VLOOKUP(A245,$V$138:$AA$141,2,FALSE),IFERROR(VLOOKUP(A245,$AF$138:$AK$141,2,FALSE),IFERROR(VLOOKUP(A245,$B$161:$G$164,2,FALSE),IFERROR(VLOOKUP(A245,$L$161:$Q$164,2,FALSE),IFERROR(VLOOKUP(A245,$V$161:$AA$164,2,FALSE),IFERROR(VLOOKUP(A245,$AF$161:$AK$164,2,FALSE),))))))))))))))))</f>
        <v>-</v>
      </c>
      <c r="G245" s="269"/>
      <c r="H245" s="338"/>
      <c r="I245" s="339"/>
      <c r="J245" s="414"/>
      <c r="K245" s="386"/>
      <c r="L245" s="415" t="s">
        <v>305</v>
      </c>
      <c r="M245" s="416"/>
      <c r="N245" s="416"/>
      <c r="O245" s="416"/>
      <c r="P245" s="416"/>
      <c r="Q245" s="416"/>
      <c r="R245" s="417" t="str">
        <f>R172</f>
        <v>10H15 - 11H45</v>
      </c>
      <c r="S245" s="367"/>
      <c r="T245" s="329"/>
      <c r="U245" s="329"/>
      <c r="V245" s="329"/>
      <c r="W245" s="329"/>
      <c r="X245" s="329"/>
      <c r="Y245" s="329"/>
      <c r="Z245" s="329"/>
      <c r="AA245" s="329"/>
      <c r="AB245" s="329"/>
      <c r="AC245" s="329"/>
      <c r="AD245" s="385"/>
      <c r="AE245" s="329"/>
      <c r="AF245" s="329"/>
      <c r="AG245" s="329"/>
      <c r="AH245" s="329"/>
      <c r="AI245" s="329"/>
      <c r="AJ245" s="329"/>
      <c r="AK245" s="329"/>
      <c r="AL245" s="329"/>
      <c r="AM245" s="329"/>
      <c r="AN245" s="8"/>
    </row>
    <row r="246" ht="13.5" customHeight="1">
      <c r="B246" s="345"/>
      <c r="C246" s="346"/>
      <c r="D246" s="346"/>
      <c r="E246" s="346"/>
      <c r="F246" s="346"/>
      <c r="G246" s="347"/>
      <c r="H246" s="346"/>
      <c r="I246" s="348"/>
      <c r="J246" s="349"/>
      <c r="K246" s="386"/>
      <c r="L246" s="351">
        <v>4.0</v>
      </c>
      <c r="M246" s="237" t="str">
        <f>IF(COUNTBLANK(I243:I246)=2,IF(I243&gt;I245,C243,C245),"")</f>
        <v/>
      </c>
      <c r="Q246" s="269"/>
      <c r="R246" s="352"/>
      <c r="S246" s="115"/>
      <c r="T246" s="353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85"/>
      <c r="AE246" s="329"/>
      <c r="AF246" s="329"/>
      <c r="AG246" s="329"/>
      <c r="AH246" s="329"/>
      <c r="AI246" s="329"/>
      <c r="AJ246" s="329"/>
      <c r="AK246" s="329"/>
      <c r="AL246" s="329"/>
      <c r="AM246" s="329"/>
      <c r="AN246" s="8"/>
    </row>
    <row r="247" ht="13.5" customHeight="1">
      <c r="A247" s="266"/>
      <c r="B247" s="412"/>
      <c r="C247" s="354"/>
      <c r="D247" s="354"/>
      <c r="E247" s="354"/>
      <c r="F247" s="354"/>
      <c r="G247" s="354"/>
      <c r="H247" s="413"/>
      <c r="I247" s="413"/>
      <c r="J247" s="418"/>
      <c r="K247" s="419"/>
      <c r="L247" s="357"/>
      <c r="Q247" s="269"/>
      <c r="S247" s="358"/>
      <c r="T247" s="359"/>
      <c r="U247" s="329"/>
      <c r="V247" s="329"/>
      <c r="W247" s="329"/>
      <c r="X247" s="329"/>
      <c r="Y247" s="329"/>
      <c r="Z247" s="329"/>
      <c r="AA247" s="329"/>
      <c r="AB247" s="329"/>
      <c r="AC247" s="329"/>
      <c r="AD247" s="385"/>
      <c r="AE247" s="329"/>
      <c r="AF247" s="329"/>
      <c r="AG247" s="329"/>
      <c r="AH247" s="329"/>
      <c r="AI247" s="329"/>
      <c r="AJ247" s="329"/>
      <c r="AK247" s="329"/>
      <c r="AL247" s="329"/>
      <c r="AM247" s="329"/>
      <c r="AN247" s="8"/>
    </row>
    <row r="248" ht="13.5" customHeight="1">
      <c r="A248" s="260"/>
      <c r="B248" s="324" t="s">
        <v>301</v>
      </c>
      <c r="C248" s="325"/>
      <c r="D248" s="325"/>
      <c r="E248" s="325"/>
      <c r="F248" s="325"/>
      <c r="G248" s="360" t="str">
        <f>G242</f>
        <v>08H00 - 09H30 (SAM)</v>
      </c>
      <c r="H248" s="327"/>
      <c r="I248" s="328"/>
      <c r="J248" s="418"/>
      <c r="K248" s="386"/>
      <c r="L248" s="357"/>
      <c r="M248" s="222" t="str">
        <f>IF(COUNTBLANK(I249:I252)=2,IF(I249&gt;I251,C249,C251),"")</f>
        <v/>
      </c>
      <c r="Q248" s="269"/>
      <c r="R248" s="361"/>
      <c r="S248" s="126"/>
      <c r="T248" s="389"/>
      <c r="U248" s="329"/>
      <c r="V248" s="329"/>
      <c r="W248" s="329"/>
      <c r="X248" s="329"/>
      <c r="Y248" s="329"/>
      <c r="Z248" s="329"/>
      <c r="AA248" s="329"/>
      <c r="AB248" s="329"/>
      <c r="AC248" s="329"/>
      <c r="AD248" s="385"/>
      <c r="AE248" s="329"/>
      <c r="AF248" s="329"/>
      <c r="AG248" s="329"/>
      <c r="AH248" s="329"/>
      <c r="AI248" s="329"/>
      <c r="AJ248" s="329"/>
      <c r="AK248" s="329"/>
      <c r="AL248" s="329"/>
      <c r="AM248" s="329"/>
      <c r="AN248" s="8"/>
    </row>
    <row r="249" ht="13.5" customHeight="1">
      <c r="A249" s="266" t="s">
        <v>333</v>
      </c>
      <c r="B249" s="330">
        <v>14.0</v>
      </c>
      <c r="C249" s="237" t="str">
        <f>IFERROR(VLOOKUP(A249,$B$92:$G$95,2,FALSE),IFERROR(VLOOKUP(A249,$L$92:$Q$95,2,FALSE),IFERROR(VLOOKUP(A249,$V$92:$AA$95,2,FALSE),IFERROR(VLOOKUP(A249,$AF$92:$AK$95,2,FALSE),IFERROR(VLOOKUP(A249,$B$115:$G$118,2,FALSE),IFERROR(VLOOKUP(A249,$L$115:$Q$118,2,FALSE),IFERROR(VLOOKUP(A249,$V$115:$AA$118,2,FALSE),IFERROR(VLOOKUP(A249,$AF$115:$AK$118,2,FALSE),IFERROR(VLOOKUP(A249,$B$138:$G$141,2,FALSE),IFERROR(VLOOKUP(A249,$L$138:$Q$141,2,FALSE),IFERROR(VLOOKUP(A249,$V$138:$AA$141,2,FALSE),IFERROR(VLOOKUP(A249,$AF$138:$AK$141,2,FALSE),IFERROR(VLOOKUP(A249,$B$161:$G$164,2,FALSE),IFERROR(VLOOKUP(A249,$L$161:$Q$164,2,FALSE),IFERROR(VLOOKUP(A249,$V$161:$AA$164,2,FALSE),IFERROR(VLOOKUP(A249,$AF$161:$AK$164,2,FALSE),))))))))))))))))</f>
        <v>-</v>
      </c>
      <c r="G249" s="269"/>
      <c r="H249" s="331"/>
      <c r="I249" s="332"/>
      <c r="J249" s="418"/>
      <c r="K249" s="386"/>
      <c r="L249" s="364"/>
      <c r="M249" s="365"/>
      <c r="N249" s="365"/>
      <c r="O249" s="365"/>
      <c r="P249" s="365"/>
      <c r="Q249" s="366"/>
      <c r="R249" s="365"/>
      <c r="S249" s="367"/>
      <c r="T249" s="368"/>
      <c r="U249" s="329"/>
      <c r="V249" s="329"/>
      <c r="W249" s="329"/>
      <c r="X249" s="329"/>
      <c r="Y249" s="329"/>
      <c r="Z249" s="329"/>
      <c r="AA249" s="329"/>
      <c r="AB249" s="329"/>
      <c r="AC249" s="329"/>
      <c r="AD249" s="385"/>
      <c r="AE249" s="329"/>
      <c r="AF249" s="329"/>
      <c r="AG249" s="329"/>
      <c r="AH249" s="329"/>
      <c r="AI249" s="329"/>
      <c r="AJ249" s="329"/>
      <c r="AK249" s="329"/>
      <c r="AL249" s="329"/>
      <c r="AM249" s="329"/>
      <c r="AN249" s="8"/>
    </row>
    <row r="250" ht="13.5" customHeight="1">
      <c r="B250" s="334"/>
      <c r="G250" s="269"/>
      <c r="I250" s="335"/>
      <c r="J250" s="369"/>
      <c r="K250" s="329"/>
      <c r="L250" s="329"/>
      <c r="M250" s="329"/>
      <c r="N250" s="329"/>
      <c r="O250" s="329"/>
      <c r="P250" s="329"/>
      <c r="Q250" s="329"/>
      <c r="R250" s="329"/>
      <c r="S250" s="329"/>
      <c r="T250" s="370"/>
      <c r="U250" s="329"/>
      <c r="V250" s="371"/>
      <c r="W250" s="371"/>
      <c r="X250" s="371"/>
      <c r="Y250" s="371"/>
      <c r="Z250" s="371"/>
      <c r="AA250" s="371"/>
      <c r="AB250" s="371"/>
      <c r="AC250" s="371"/>
      <c r="AD250" s="385"/>
      <c r="AE250" s="329"/>
      <c r="AF250" s="329"/>
      <c r="AG250" s="329"/>
      <c r="AH250" s="329"/>
      <c r="AI250" s="329"/>
      <c r="AJ250" s="329"/>
      <c r="AK250" s="329"/>
      <c r="AL250" s="329"/>
      <c r="AM250" s="329"/>
      <c r="AN250" s="8"/>
    </row>
    <row r="251" ht="13.5" customHeight="1">
      <c r="A251" s="266" t="s">
        <v>334</v>
      </c>
      <c r="B251" s="334"/>
      <c r="C251" s="337" t="str">
        <f>IFERROR(VLOOKUP(A251,$B$92:$G$95,2,FALSE),IFERROR(VLOOKUP(A251,$L$92:$Q$95,2,FALSE),IFERROR(VLOOKUP(A251,$V$92:$AA$95,2,FALSE),IFERROR(VLOOKUP(A251,$AF$92:$AK$95,2,FALSE),IFERROR(VLOOKUP(A251,$B$115:$G$118,2,FALSE),IFERROR(VLOOKUP(A251,$L$115:$Q$118,2,FALSE),IFERROR(VLOOKUP(A251,$V$115:$AA$118,2,FALSE),IFERROR(VLOOKUP(A251,$AF$115:$AK$118,2,FALSE),IFERROR(VLOOKUP(A251,$B$138:$G$141,2,FALSE),IFERROR(VLOOKUP(A251,$L$138:$Q$141,2,FALSE),IFERROR(VLOOKUP(A251,$V$138:$AA$141,2,FALSE),IFERROR(VLOOKUP(A251,$AF$138:$AK$141,2,FALSE),IFERROR(VLOOKUP(A251,$B$161:$G$164,2,FALSE),IFERROR(VLOOKUP(A251,$L$161:$Q$164,2,FALSE),IFERROR(VLOOKUP(A251,$V$161:$AA$164,2,FALSE),IFERROR(VLOOKUP(A251,$AF$161:$AK$164,2,FALSE),))))))))))))))))</f>
        <v>-</v>
      </c>
      <c r="G251" s="269"/>
      <c r="H251" s="338"/>
      <c r="I251" s="339"/>
      <c r="J251" s="401"/>
      <c r="K251" s="329"/>
      <c r="L251" s="329"/>
      <c r="M251" s="329"/>
      <c r="N251" s="329"/>
      <c r="O251" s="329"/>
      <c r="P251" s="329"/>
      <c r="Q251" s="329"/>
      <c r="R251" s="329"/>
      <c r="S251" s="329"/>
      <c r="T251" s="370"/>
      <c r="U251" s="372"/>
      <c r="V251" s="373" t="s">
        <v>83</v>
      </c>
      <c r="W251" s="374"/>
      <c r="X251" s="374"/>
      <c r="Y251" s="374"/>
      <c r="Z251" s="374"/>
      <c r="AA251" s="433" t="str">
        <f>AA227</f>
        <v>14H15 / 15H45 </v>
      </c>
      <c r="AB251" s="375"/>
      <c r="AC251" s="265"/>
      <c r="AD251" s="385"/>
      <c r="AE251" s="329"/>
      <c r="AF251" s="329"/>
      <c r="AG251" s="329"/>
      <c r="AH251" s="329"/>
      <c r="AI251" s="329"/>
      <c r="AJ251" s="329"/>
      <c r="AK251" s="329"/>
      <c r="AL251" s="329"/>
      <c r="AM251" s="329"/>
      <c r="AN251" s="8"/>
    </row>
    <row r="252" ht="13.5" customHeight="1">
      <c r="B252" s="345"/>
      <c r="C252" s="346"/>
      <c r="D252" s="346"/>
      <c r="E252" s="346"/>
      <c r="F252" s="346"/>
      <c r="G252" s="347"/>
      <c r="H252" s="346"/>
      <c r="I252" s="348"/>
      <c r="K252" s="329"/>
      <c r="L252" s="329"/>
      <c r="M252" s="329"/>
      <c r="N252" s="329"/>
      <c r="O252" s="329"/>
      <c r="P252" s="329"/>
      <c r="Q252" s="329"/>
      <c r="R252" s="329"/>
      <c r="S252" s="329"/>
      <c r="T252" s="370"/>
      <c r="U252" s="372"/>
      <c r="V252" s="420">
        <v>32.0</v>
      </c>
      <c r="W252" s="421" t="str">
        <f>IF(COUNTBLANK(S246:S249)=2,IF(S246&gt;S248,M246,M248),"")</f>
        <v/>
      </c>
      <c r="X252" s="422"/>
      <c r="Y252" s="422"/>
      <c r="Z252" s="422"/>
      <c r="AA252" s="423"/>
      <c r="AB252" s="424"/>
      <c r="AC252" s="425"/>
      <c r="AD252" s="399"/>
      <c r="AE252" s="329"/>
      <c r="AF252" s="329"/>
      <c r="AG252" s="329"/>
      <c r="AH252" s="329"/>
      <c r="AI252" s="329"/>
      <c r="AJ252" s="329"/>
      <c r="AK252" s="329"/>
      <c r="AL252" s="329"/>
      <c r="AM252" s="329"/>
      <c r="AN252" s="8"/>
    </row>
    <row r="253" ht="13.5" customHeight="1">
      <c r="A253" s="266"/>
      <c r="B253" s="412"/>
      <c r="C253" s="354"/>
      <c r="D253" s="354"/>
      <c r="E253" s="354"/>
      <c r="F253" s="354"/>
      <c r="G253" s="354"/>
      <c r="H253" s="413"/>
      <c r="I253" s="413"/>
      <c r="J253" s="350"/>
      <c r="K253" s="329"/>
      <c r="L253" s="329"/>
      <c r="M253" s="329"/>
      <c r="N253" s="329"/>
      <c r="O253" s="329"/>
      <c r="P253" s="329"/>
      <c r="Q253" s="329"/>
      <c r="R253" s="329"/>
      <c r="S253" s="329"/>
      <c r="T253" s="370"/>
      <c r="U253" s="377"/>
      <c r="V253" s="378"/>
      <c r="AA253" s="269"/>
      <c r="AC253" s="267"/>
      <c r="AD253" s="400"/>
      <c r="AE253" s="329"/>
      <c r="AF253" s="329"/>
      <c r="AG253" s="329"/>
      <c r="AH253" s="329"/>
      <c r="AI253" s="329"/>
      <c r="AJ253" s="329"/>
      <c r="AK253" s="329"/>
      <c r="AL253" s="329"/>
      <c r="AM253" s="329"/>
      <c r="AN253" s="8"/>
    </row>
    <row r="254" ht="13.5" customHeight="1">
      <c r="A254" s="260"/>
      <c r="B254" s="324" t="s">
        <v>301</v>
      </c>
      <c r="C254" s="325"/>
      <c r="D254" s="325"/>
      <c r="E254" s="325"/>
      <c r="F254" s="325"/>
      <c r="G254" s="360" t="str">
        <f>G248</f>
        <v>08H00 - 09H30 (SAM)</v>
      </c>
      <c r="H254" s="327"/>
      <c r="I254" s="328"/>
      <c r="J254" s="350"/>
      <c r="K254" s="329"/>
      <c r="L254" s="329"/>
      <c r="M254" s="329"/>
      <c r="N254" s="329"/>
      <c r="O254" s="329"/>
      <c r="P254" s="329"/>
      <c r="Q254" s="329"/>
      <c r="R254" s="329"/>
      <c r="S254" s="329"/>
      <c r="T254" s="370"/>
      <c r="U254" s="372"/>
      <c r="V254" s="378"/>
      <c r="W254" s="426" t="str">
        <f>IF(COUNTBLANK(S258:S261)=2,IF(S258&gt;S260,M258,M260),"")</f>
        <v/>
      </c>
      <c r="AA254" s="269"/>
      <c r="AB254" s="427"/>
      <c r="AC254" s="428"/>
      <c r="AD254" s="353"/>
      <c r="AE254" s="329"/>
      <c r="AF254" s="329"/>
      <c r="AG254" s="329"/>
      <c r="AH254" s="329"/>
      <c r="AI254" s="329"/>
      <c r="AJ254" s="329"/>
      <c r="AK254" s="329"/>
      <c r="AL254" s="329"/>
      <c r="AM254" s="329"/>
      <c r="AN254" s="8"/>
    </row>
    <row r="255" ht="13.5" customHeight="1">
      <c r="A255" s="266" t="s">
        <v>335</v>
      </c>
      <c r="B255" s="330">
        <v>15.0</v>
      </c>
      <c r="C255" s="237" t="str">
        <f>IFERROR(VLOOKUP(A255,$B$92:$G$95,2,FALSE),IFERROR(VLOOKUP(A255,$L$92:$Q$95,2,FALSE),IFERROR(VLOOKUP(A255,$V$92:$AA$95,2,FALSE),IFERROR(VLOOKUP(A255,$AF$92:$AK$95,2,FALSE),IFERROR(VLOOKUP(A255,$B$115:$G$118,2,FALSE),IFERROR(VLOOKUP(A255,$L$115:$Q$118,2,FALSE),IFERROR(VLOOKUP(A255,$V$115:$AA$118,2,FALSE),IFERROR(VLOOKUP(A255,$AF$115:$AK$118,2,FALSE),IFERROR(VLOOKUP(A255,$B$138:$G$141,2,FALSE),IFERROR(VLOOKUP(A255,$L$138:$Q$141,2,FALSE),IFERROR(VLOOKUP(A255,$V$138:$AA$141,2,FALSE),IFERROR(VLOOKUP(A255,$AF$138:$AK$141,2,FALSE),IFERROR(VLOOKUP(A255,$B$161:$G$164,2,FALSE),IFERROR(VLOOKUP(A255,$L$161:$Q$164,2,FALSE),IFERROR(VLOOKUP(A255,$V$161:$AA$164,2,FALSE),IFERROR(VLOOKUP(A255,$AF$161:$AK$164,2,FALSE),))))))))))))))))</f>
        <v>-</v>
      </c>
      <c r="G255" s="269"/>
      <c r="H255" s="331"/>
      <c r="I255" s="332"/>
      <c r="J255" s="401"/>
      <c r="K255" s="329"/>
      <c r="L255" s="329"/>
      <c r="M255" s="329"/>
      <c r="N255" s="329"/>
      <c r="O255" s="329"/>
      <c r="P255" s="329"/>
      <c r="Q255" s="329"/>
      <c r="R255" s="329"/>
      <c r="S255" s="329"/>
      <c r="T255" s="370"/>
      <c r="U255" s="372"/>
      <c r="V255" s="382"/>
      <c r="W255" s="281"/>
      <c r="X255" s="281"/>
      <c r="Y255" s="281"/>
      <c r="Z255" s="281"/>
      <c r="AA255" s="280"/>
      <c r="AB255" s="281"/>
      <c r="AC255" s="282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8"/>
    </row>
    <row r="256" ht="13.5" customHeight="1">
      <c r="B256" s="334"/>
      <c r="G256" s="269"/>
      <c r="I256" s="335"/>
      <c r="J256" s="336"/>
      <c r="K256" s="329"/>
      <c r="L256" s="384"/>
      <c r="M256" s="384"/>
      <c r="N256" s="384"/>
      <c r="O256" s="384"/>
      <c r="P256" s="384"/>
      <c r="Q256" s="384"/>
      <c r="R256" s="384"/>
      <c r="S256" s="384"/>
      <c r="T256" s="370"/>
      <c r="U256" s="329"/>
      <c r="V256" s="329"/>
      <c r="W256" s="329"/>
      <c r="X256" s="329"/>
      <c r="Y256" s="329"/>
      <c r="Z256" s="329"/>
      <c r="AA256" s="329"/>
      <c r="AB256" s="329"/>
      <c r="AC256" s="329"/>
      <c r="AD256" s="329"/>
      <c r="AE256" s="329"/>
      <c r="AF256" s="329"/>
      <c r="AG256" s="329"/>
      <c r="AH256" s="329"/>
      <c r="AI256" s="329"/>
      <c r="AJ256" s="329"/>
      <c r="AK256" s="329"/>
      <c r="AL256" s="329"/>
      <c r="AM256" s="329"/>
      <c r="AN256" s="8"/>
    </row>
    <row r="257" ht="13.5" customHeight="1">
      <c r="A257" s="266" t="s">
        <v>336</v>
      </c>
      <c r="B257" s="334"/>
      <c r="C257" s="337" t="str">
        <f>IFERROR(VLOOKUP(A257,$B$92:$G$95,2,FALSE),IFERROR(VLOOKUP(A257,$L$92:$Q$95,2,FALSE),IFERROR(VLOOKUP(A257,$V$92:$AA$95,2,FALSE),IFERROR(VLOOKUP(A257,$AF$92:$AK$95,2,FALSE),IFERROR(VLOOKUP(A257,$B$115:$G$118,2,FALSE),IFERROR(VLOOKUP(A257,$L$115:$Q$118,2,FALSE),IFERROR(VLOOKUP(A257,$V$115:$AA$118,2,FALSE),IFERROR(VLOOKUP(A257,$AF$115:$AK$118,2,FALSE),IFERROR(VLOOKUP(A257,$B$138:$G$141,2,FALSE),IFERROR(VLOOKUP(A257,$L$138:$Q$141,2,FALSE),IFERROR(VLOOKUP(A257,$V$138:$AA$141,2,FALSE),IFERROR(VLOOKUP(A257,$AF$138:$AK$141,2,FALSE),IFERROR(VLOOKUP(A257,$B$161:$G$164,2,FALSE),IFERROR(VLOOKUP(A257,$L$161:$Q$164,2,FALSE),IFERROR(VLOOKUP(A257,$V$161:$AA$164,2,FALSE),IFERROR(VLOOKUP(A257,$AF$161:$AK$164,2,FALSE),))))))))))))))))</f>
        <v>-</v>
      </c>
      <c r="G257" s="269"/>
      <c r="H257" s="338"/>
      <c r="I257" s="339"/>
      <c r="J257" s="414"/>
      <c r="K257" s="386"/>
      <c r="L257" s="415" t="s">
        <v>305</v>
      </c>
      <c r="M257" s="416"/>
      <c r="N257" s="416"/>
      <c r="O257" s="416"/>
      <c r="P257" s="416"/>
      <c r="Q257" s="416"/>
      <c r="R257" s="417" t="str">
        <f>R172</f>
        <v>10H15 - 11H45</v>
      </c>
      <c r="S257" s="367"/>
      <c r="T257" s="370"/>
      <c r="U257" s="329"/>
      <c r="V257" s="329"/>
      <c r="W257" s="329"/>
      <c r="X257" s="329"/>
      <c r="Y257" s="329"/>
      <c r="Z257" s="329"/>
      <c r="AA257" s="329"/>
      <c r="AB257" s="329"/>
      <c r="AC257" s="329"/>
      <c r="AD257" s="329"/>
      <c r="AE257" s="329"/>
      <c r="AF257" s="329"/>
      <c r="AG257" s="329"/>
      <c r="AH257" s="329"/>
      <c r="AI257" s="329"/>
      <c r="AJ257" s="329"/>
      <c r="AK257" s="329"/>
      <c r="AL257" s="329"/>
      <c r="AM257" s="329"/>
      <c r="AN257" s="8"/>
    </row>
    <row r="258" ht="13.5" customHeight="1">
      <c r="B258" s="345"/>
      <c r="C258" s="346"/>
      <c r="D258" s="346"/>
      <c r="E258" s="346"/>
      <c r="F258" s="346"/>
      <c r="G258" s="347"/>
      <c r="H258" s="346"/>
      <c r="I258" s="348"/>
      <c r="J258" s="349"/>
      <c r="K258" s="386"/>
      <c r="L258" s="351">
        <v>2.0</v>
      </c>
      <c r="M258" s="237" t="str">
        <f>IF(COUNTBLANK(I255:I258)=2,IF(I255&gt;I257,C255,C257),"")</f>
        <v/>
      </c>
      <c r="Q258" s="269"/>
      <c r="R258" s="352"/>
      <c r="S258" s="115"/>
      <c r="T258" s="389"/>
      <c r="U258" s="329"/>
      <c r="V258" s="329"/>
      <c r="W258" s="329"/>
      <c r="X258" s="329"/>
      <c r="Y258" s="329"/>
      <c r="Z258" s="329"/>
      <c r="AA258" s="329"/>
      <c r="AB258" s="329"/>
      <c r="AC258" s="329"/>
      <c r="AD258" s="329"/>
      <c r="AE258" s="329"/>
      <c r="AF258" s="329"/>
      <c r="AG258" s="329"/>
      <c r="AH258" s="329"/>
      <c r="AI258" s="329"/>
      <c r="AJ258" s="329"/>
      <c r="AK258" s="329"/>
      <c r="AL258" s="329"/>
      <c r="AM258" s="329"/>
      <c r="AN258" s="8"/>
    </row>
    <row r="259" ht="13.5" customHeight="1">
      <c r="A259" s="266"/>
      <c r="B259" s="412"/>
      <c r="C259" s="354"/>
      <c r="D259" s="354"/>
      <c r="E259" s="354"/>
      <c r="F259" s="354"/>
      <c r="G259" s="354"/>
      <c r="H259" s="413"/>
      <c r="I259" s="413"/>
      <c r="J259" s="418"/>
      <c r="K259" s="419"/>
      <c r="L259" s="357"/>
      <c r="Q259" s="269"/>
      <c r="S259" s="358"/>
      <c r="T259" s="391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29"/>
      <c r="AG259" s="329"/>
      <c r="AH259" s="329"/>
      <c r="AI259" s="329"/>
      <c r="AJ259" s="329"/>
      <c r="AK259" s="329"/>
      <c r="AL259" s="329"/>
      <c r="AM259" s="329"/>
      <c r="AN259" s="8"/>
    </row>
    <row r="260" ht="13.5" customHeight="1">
      <c r="A260" s="260"/>
      <c r="B260" s="324" t="s">
        <v>301</v>
      </c>
      <c r="C260" s="325"/>
      <c r="D260" s="325"/>
      <c r="E260" s="325"/>
      <c r="F260" s="325"/>
      <c r="G260" s="360" t="str">
        <f>G254</f>
        <v>08H00 - 09H30 (SAM)</v>
      </c>
      <c r="H260" s="327"/>
      <c r="I260" s="328"/>
      <c r="J260" s="418"/>
      <c r="K260" s="386"/>
      <c r="L260" s="357"/>
      <c r="M260" s="222" t="str">
        <f>IF(COUNTBLANK(I261:I264)=2,IF(I261&gt;I263,C261,C263),"")</f>
        <v/>
      </c>
      <c r="Q260" s="269"/>
      <c r="R260" s="361"/>
      <c r="S260" s="126"/>
      <c r="T260" s="353"/>
      <c r="U260" s="329"/>
      <c r="V260" s="329"/>
      <c r="W260" s="329"/>
      <c r="X260" s="329"/>
      <c r="Y260" s="329"/>
      <c r="Z260" s="329"/>
      <c r="AA260" s="329"/>
      <c r="AB260" s="329"/>
      <c r="AC260" s="329"/>
      <c r="AD260" s="329"/>
      <c r="AE260" s="329"/>
      <c r="AF260" s="329"/>
      <c r="AG260" s="329"/>
      <c r="AH260" s="329"/>
      <c r="AI260" s="329"/>
      <c r="AJ260" s="329"/>
      <c r="AK260" s="329"/>
      <c r="AL260" s="329"/>
      <c r="AM260" s="329"/>
      <c r="AN260" s="8"/>
    </row>
    <row r="261" ht="13.5" customHeight="1">
      <c r="A261" s="266" t="s">
        <v>337</v>
      </c>
      <c r="B261" s="330">
        <v>16.0</v>
      </c>
      <c r="C261" s="237" t="str">
        <f>IFERROR(VLOOKUP(A261,$B$92:$G$95,2,FALSE),IFERROR(VLOOKUP(A261,$L$92:$Q$95,2,FALSE),IFERROR(VLOOKUP(A261,$V$92:$AA$95,2,FALSE),IFERROR(VLOOKUP(A261,$AF$92:$AK$95,2,FALSE),IFERROR(VLOOKUP(A261,$B$115:$G$118,2,FALSE),IFERROR(VLOOKUP(A261,$L$115:$Q$118,2,FALSE),IFERROR(VLOOKUP(A261,$V$115:$AA$118,2,FALSE),IFERROR(VLOOKUP(A261,$AF$115:$AK$118,2,FALSE),IFERROR(VLOOKUP(A261,$B$138:$G$141,2,FALSE),IFERROR(VLOOKUP(A261,$L$138:$Q$141,2,FALSE),IFERROR(VLOOKUP(A261,$V$138:$AA$141,2,FALSE),IFERROR(VLOOKUP(A261,$AF$138:$AK$141,2,FALSE),IFERROR(VLOOKUP(A261,$B$161:$G$164,2,FALSE),IFERROR(VLOOKUP(A261,$L$161:$Q$164,2,FALSE),IFERROR(VLOOKUP(A261,$V$161:$AA$164,2,FALSE),IFERROR(VLOOKUP(A261,$AF$161:$AK$164,2,FALSE),))))))))))))))))</f>
        <v>-</v>
      </c>
      <c r="G261" s="269"/>
      <c r="H261" s="331"/>
      <c r="I261" s="332"/>
      <c r="J261" s="414"/>
      <c r="K261" s="386"/>
      <c r="L261" s="364"/>
      <c r="M261" s="365"/>
      <c r="N261" s="365"/>
      <c r="O261" s="365"/>
      <c r="P261" s="365"/>
      <c r="Q261" s="366"/>
      <c r="R261" s="365"/>
      <c r="S261" s="367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8"/>
    </row>
    <row r="262" ht="13.5" customHeight="1">
      <c r="B262" s="334"/>
      <c r="G262" s="269"/>
      <c r="I262" s="335"/>
      <c r="J262" s="36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/>
      <c r="AE262" s="329"/>
      <c r="AF262" s="329"/>
      <c r="AG262" s="329"/>
      <c r="AH262" s="329"/>
      <c r="AI262" s="329"/>
      <c r="AJ262" s="329"/>
      <c r="AK262" s="329"/>
      <c r="AL262" s="329"/>
      <c r="AM262" s="329"/>
      <c r="AN262" s="8"/>
    </row>
    <row r="263" ht="13.5" customHeight="1">
      <c r="A263" s="266" t="s">
        <v>338</v>
      </c>
      <c r="B263" s="334"/>
      <c r="C263" s="337" t="str">
        <f>IFERROR(VLOOKUP(A263,$B$92:$G$95,2,FALSE),IFERROR(VLOOKUP(A263,$L$92:$Q$95,2,FALSE),IFERROR(VLOOKUP(A263,$V$92:$AA$95,2,FALSE),IFERROR(VLOOKUP(A263,$AF$92:$AK$95,2,FALSE),IFERROR(VLOOKUP(A263,$B$115:$G$118,2,FALSE),IFERROR(VLOOKUP(A263,$L$115:$Q$118,2,FALSE),IFERROR(VLOOKUP(A263,$V$115:$AA$118,2,FALSE),IFERROR(VLOOKUP(A263,$AF$115:$AK$118,2,FALSE),IFERROR(VLOOKUP(A263,$B$138:$G$141,2,FALSE),IFERROR(VLOOKUP(A263,$L$138:$Q$141,2,FALSE),IFERROR(VLOOKUP(A263,$V$138:$AA$141,2,FALSE),IFERROR(VLOOKUP(A263,$AF$138:$AK$141,2,FALSE),IFERROR(VLOOKUP(A263,$B$161:$G$164,2,FALSE),IFERROR(VLOOKUP(A263,$L$161:$Q$164,2,FALSE),IFERROR(VLOOKUP(A263,$V$161:$AA$164,2,FALSE),IFERROR(VLOOKUP(A263,$AF$161:$AK$164,2,FALSE),))))))))))))))))</f>
        <v>-</v>
      </c>
      <c r="G263" s="269"/>
      <c r="H263" s="338"/>
      <c r="I263" s="339"/>
      <c r="J263" s="401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29"/>
      <c r="AG263" s="329"/>
      <c r="AH263" s="329"/>
      <c r="AI263" s="329"/>
      <c r="AJ263" s="329"/>
      <c r="AK263" s="329"/>
      <c r="AL263" s="329"/>
      <c r="AM263" s="329"/>
      <c r="AN263" s="8"/>
    </row>
    <row r="264" ht="13.5" customHeight="1">
      <c r="B264" s="345"/>
      <c r="C264" s="346"/>
      <c r="D264" s="346"/>
      <c r="E264" s="346"/>
      <c r="F264" s="346"/>
      <c r="G264" s="347"/>
      <c r="H264" s="346"/>
      <c r="I264" s="348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  <c r="AA264" s="329"/>
      <c r="AB264" s="329"/>
      <c r="AC264" s="329"/>
      <c r="AD264" s="329"/>
      <c r="AE264" s="329"/>
      <c r="AF264" s="329"/>
      <c r="AG264" s="329"/>
      <c r="AH264" s="329"/>
      <c r="AI264" s="329"/>
      <c r="AJ264" s="329"/>
      <c r="AK264" s="329"/>
      <c r="AL264" s="329"/>
      <c r="AM264" s="329"/>
      <c r="AN264" s="8"/>
    </row>
    <row r="265" ht="13.5" customHeight="1">
      <c r="A265" s="266"/>
      <c r="B265" s="434"/>
      <c r="C265" s="435"/>
      <c r="D265" s="435"/>
      <c r="E265" s="435"/>
      <c r="F265" s="435"/>
      <c r="G265" s="435"/>
      <c r="H265" s="436"/>
      <c r="I265" s="437"/>
      <c r="J265" s="266"/>
      <c r="K265" s="260"/>
      <c r="L265" s="260"/>
      <c r="M265" s="260"/>
      <c r="N265" s="260"/>
      <c r="O265" s="260"/>
      <c r="P265" s="260"/>
      <c r="Q265" s="260"/>
      <c r="R265" s="260"/>
      <c r="S265" s="260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60"/>
      <c r="AF265" s="260"/>
      <c r="AG265" s="260"/>
      <c r="AH265" s="260"/>
      <c r="AI265" s="260"/>
      <c r="AJ265" s="260"/>
      <c r="AK265" s="260"/>
      <c r="AL265" s="260"/>
      <c r="AM265" s="260"/>
      <c r="AN265" s="8"/>
    </row>
    <row r="266" ht="27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ht="27.0" hidden="1" customHeight="1">
      <c r="A267" s="44" t="s">
        <v>339</v>
      </c>
    </row>
    <row r="268" ht="27.0" hidden="1" customHeight="1">
      <c r="H268" s="8"/>
      <c r="I268" s="8"/>
      <c r="J268" s="8"/>
      <c r="K268" s="8"/>
      <c r="L268" s="8"/>
      <c r="M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ht="13.5" hidden="1" customHeight="1">
      <c r="A269" s="8"/>
      <c r="B269" s="8"/>
      <c r="C269" s="8"/>
      <c r="D269" s="8"/>
      <c r="E269" s="8"/>
      <c r="F269" s="8"/>
      <c r="G269" s="8"/>
      <c r="H269" s="8"/>
      <c r="I269" s="8"/>
      <c r="L269" s="275" t="s">
        <v>87</v>
      </c>
      <c r="M269" s="276"/>
      <c r="N269" s="276"/>
      <c r="O269" s="276"/>
      <c r="P269" s="276"/>
      <c r="Q269" s="276"/>
      <c r="R269" s="319"/>
      <c r="S269" s="279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N269" s="8"/>
    </row>
    <row r="270" ht="13.5" hidden="1" customHeight="1">
      <c r="A270" s="8"/>
      <c r="B270" s="8"/>
      <c r="C270" s="8"/>
      <c r="D270" s="8"/>
      <c r="E270" s="8"/>
      <c r="F270" s="8"/>
      <c r="G270" s="8"/>
      <c r="J270" s="266" t="s">
        <v>340</v>
      </c>
      <c r="L270" s="284"/>
      <c r="M270" s="285" t="str">
        <f>IFERROR(VLOOKUP(J270,$L$92:$Q$95,2,FALSE),IFERROR(VLOOKUP(J270,$V$92:$AA$95,2,FALSE),IFERROR(VLOOKUP(J270,$B$92:$G$95,2,FALSE),IFERROR(VLOOKUP(J270,$AF$92:$AK$95,2,FALSE),""))))</f>
        <v>-</v>
      </c>
      <c r="Q270" s="269"/>
      <c r="R270" s="270"/>
      <c r="S270" s="286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N270" s="8"/>
    </row>
    <row r="271" ht="13.5" hidden="1" customHeight="1">
      <c r="A271" s="8"/>
      <c r="B271" s="8"/>
      <c r="C271" s="8"/>
      <c r="D271" s="8"/>
      <c r="E271" s="8"/>
      <c r="F271" s="8"/>
      <c r="G271" s="8"/>
      <c r="L271" s="288"/>
      <c r="Q271" s="269"/>
      <c r="S271" s="289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N271" s="8"/>
    </row>
    <row r="272" ht="13.5" hidden="1" customHeight="1">
      <c r="A272" s="8"/>
      <c r="B272" s="8"/>
      <c r="C272" s="8"/>
      <c r="D272" s="8"/>
      <c r="E272" s="8"/>
      <c r="F272" s="8"/>
      <c r="G272" s="8"/>
      <c r="H272" s="8"/>
      <c r="I272" s="8"/>
      <c r="J272" s="266" t="s">
        <v>341</v>
      </c>
      <c r="L272" s="288"/>
      <c r="M272" s="292" t="str">
        <f>IFERROR(VLOOKUP(J272,$L$92:$Q$95,2,FALSE),IFERROR(VLOOKUP(J272,$V$92:$AA$95,2,FALSE),IFERROR(VLOOKUP(J272,$B$92:$G$95,2,FALSE),IFERROR(VLOOKUP(J272,$AF$92:$AK$95,2,FALSE),""))))</f>
        <v>-</v>
      </c>
      <c r="Q272" s="269"/>
      <c r="R272" s="293"/>
      <c r="S272" s="294"/>
      <c r="T272" s="295"/>
      <c r="U272" s="8"/>
      <c r="V272" s="8"/>
      <c r="W272" s="8"/>
      <c r="X272" s="8"/>
      <c r="Y272" s="8"/>
      <c r="Z272" s="8"/>
      <c r="AA272" s="8"/>
      <c r="AB272" s="8"/>
      <c r="AC272" s="8"/>
      <c r="AN272" s="8"/>
    </row>
    <row r="273" ht="13.5" hidden="1" customHeight="1">
      <c r="A273" s="8"/>
      <c r="B273" s="8"/>
      <c r="C273" s="8"/>
      <c r="D273" s="8"/>
      <c r="E273" s="8"/>
      <c r="F273" s="8"/>
      <c r="G273" s="8"/>
      <c r="H273" s="8"/>
      <c r="I273" s="8"/>
      <c r="L273" s="296"/>
      <c r="M273" s="297"/>
      <c r="N273" s="297"/>
      <c r="O273" s="297"/>
      <c r="P273" s="297"/>
      <c r="Q273" s="298"/>
      <c r="R273" s="297"/>
      <c r="S273" s="299"/>
      <c r="T273" s="300"/>
      <c r="U273" s="8"/>
      <c r="V273" s="8"/>
      <c r="W273" s="8"/>
      <c r="X273" s="8"/>
      <c r="Y273" s="8"/>
      <c r="Z273" s="8"/>
      <c r="AA273" s="8"/>
      <c r="AB273" s="8"/>
      <c r="AC273" s="8"/>
      <c r="AN273" s="8"/>
    </row>
    <row r="274" ht="13.5" hidden="1" customHeight="1">
      <c r="A274" s="8"/>
      <c r="B274" s="8"/>
      <c r="C274" s="8"/>
      <c r="D274" s="8"/>
      <c r="E274" s="8"/>
      <c r="F274" s="8"/>
      <c r="G274" s="8"/>
      <c r="H274" s="8"/>
      <c r="I274" s="8"/>
      <c r="L274" s="8"/>
      <c r="M274" s="8"/>
      <c r="N274" s="8"/>
      <c r="O274" s="8"/>
      <c r="P274" s="8"/>
      <c r="Q274" s="8"/>
      <c r="R274" s="8"/>
      <c r="S274" s="8"/>
      <c r="T274" s="302"/>
      <c r="U274" s="8"/>
      <c r="V274" s="303"/>
      <c r="W274" s="303"/>
      <c r="X274" s="303"/>
      <c r="Y274" s="303"/>
      <c r="Z274" s="303"/>
      <c r="AA274" s="303"/>
      <c r="AB274" s="303"/>
      <c r="AC274" s="303"/>
      <c r="AN274" s="8"/>
    </row>
    <row r="275" ht="13.5" hidden="1" customHeight="1">
      <c r="A275" s="8"/>
      <c r="B275" s="8"/>
      <c r="C275" s="8"/>
      <c r="D275" s="8"/>
      <c r="E275" s="8"/>
      <c r="F275" s="8"/>
      <c r="G275" s="8"/>
      <c r="H275" s="8"/>
      <c r="I275" s="8"/>
      <c r="J275" s="266"/>
      <c r="L275" s="8"/>
      <c r="M275" s="8"/>
      <c r="N275" s="8"/>
      <c r="O275" s="8"/>
      <c r="P275" s="8"/>
      <c r="Q275" s="8"/>
      <c r="R275" s="8"/>
      <c r="S275" s="8"/>
      <c r="T275" s="302"/>
      <c r="U275" s="304"/>
      <c r="V275" s="305" t="s">
        <v>91</v>
      </c>
      <c r="W275" s="306"/>
      <c r="X275" s="306"/>
      <c r="Y275" s="306"/>
      <c r="Z275" s="306"/>
      <c r="AA275" s="306"/>
      <c r="AB275" s="320"/>
      <c r="AC275" s="308"/>
      <c r="AN275" s="8"/>
    </row>
    <row r="276" ht="13.5" hidden="1" customHeight="1">
      <c r="A276" s="8"/>
      <c r="B276" s="8"/>
      <c r="C276" s="8"/>
      <c r="D276" s="8"/>
      <c r="E276" s="8"/>
      <c r="F276" s="8"/>
      <c r="G276" s="8"/>
      <c r="H276" s="8"/>
      <c r="I276" s="8"/>
      <c r="L276" s="8"/>
      <c r="M276" s="8"/>
      <c r="N276" s="8"/>
      <c r="O276" s="8"/>
      <c r="P276" s="8"/>
      <c r="Q276" s="8"/>
      <c r="R276" s="8"/>
      <c r="S276" s="8"/>
      <c r="T276" s="302"/>
      <c r="U276" s="304"/>
      <c r="V276" s="268">
        <v>1.0</v>
      </c>
      <c r="W276" s="285" t="str">
        <f>IF(COUNTBLANK(S270:S273)=2,IF(S270&gt;S272,M270,M272),"")</f>
        <v/>
      </c>
      <c r="AA276" s="269"/>
      <c r="AB276" s="270"/>
      <c r="AC276" s="309"/>
      <c r="AN276" s="8"/>
    </row>
    <row r="277" ht="13.5" hidden="1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302"/>
      <c r="U277" s="310"/>
      <c r="V277" s="269"/>
      <c r="AA277" s="269"/>
      <c r="AC277" s="311"/>
      <c r="AN277" s="8"/>
    </row>
    <row r="278" ht="13.5" hidden="1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302"/>
      <c r="U278" s="304"/>
      <c r="V278" s="269"/>
      <c r="W278" s="312" t="str">
        <f>IF(COUNTBLANK(S282:S285)=2,IF(S282&gt;S284,M282,M284),"")</f>
        <v/>
      </c>
      <c r="AA278" s="269"/>
      <c r="AB278" s="313"/>
      <c r="AC278" s="314"/>
      <c r="AN278" s="8"/>
    </row>
    <row r="279" ht="13.5" hidden="1" customHeight="1">
      <c r="A279" s="8"/>
      <c r="B279" s="8"/>
      <c r="C279" s="8"/>
      <c r="D279" s="8"/>
      <c r="E279" s="8"/>
      <c r="F279" s="8"/>
      <c r="G279" s="8"/>
      <c r="H279" s="8"/>
      <c r="I279" s="8"/>
      <c r="L279" s="8"/>
      <c r="M279" s="8"/>
      <c r="N279" s="8"/>
      <c r="O279" s="8"/>
      <c r="P279" s="8"/>
      <c r="Q279" s="8"/>
      <c r="R279" s="8"/>
      <c r="S279" s="8"/>
      <c r="T279" s="302"/>
      <c r="U279" s="304"/>
      <c r="V279" s="315"/>
      <c r="W279" s="316"/>
      <c r="X279" s="316"/>
      <c r="Y279" s="316"/>
      <c r="Z279" s="316"/>
      <c r="AA279" s="315"/>
      <c r="AB279" s="316"/>
      <c r="AC279" s="308"/>
      <c r="AN279" s="8"/>
    </row>
    <row r="280" ht="13.5" hidden="1" customHeight="1">
      <c r="A280" s="8"/>
      <c r="B280" s="8"/>
      <c r="C280" s="8"/>
      <c r="D280" s="8"/>
      <c r="E280" s="8"/>
      <c r="F280" s="8"/>
      <c r="G280" s="8"/>
      <c r="H280" s="8"/>
      <c r="I280" s="8"/>
      <c r="L280" s="8"/>
      <c r="M280" s="8"/>
      <c r="N280" s="8"/>
      <c r="O280" s="8"/>
      <c r="P280" s="8"/>
      <c r="Q280" s="8"/>
      <c r="R280" s="8"/>
      <c r="S280" s="8"/>
      <c r="T280" s="302"/>
      <c r="U280" s="8"/>
      <c r="V280" s="8"/>
      <c r="W280" s="8"/>
      <c r="X280" s="8"/>
      <c r="Y280" s="8"/>
      <c r="Z280" s="8"/>
      <c r="AA280" s="8"/>
      <c r="AB280" s="8"/>
      <c r="AC280" s="8"/>
      <c r="AN280" s="8"/>
    </row>
    <row r="281" ht="13.5" hidden="1" customHeight="1">
      <c r="A281" s="8"/>
      <c r="B281" s="8"/>
      <c r="C281" s="8"/>
      <c r="D281" s="8"/>
      <c r="E281" s="8"/>
      <c r="F281" s="8"/>
      <c r="G281" s="8"/>
      <c r="H281" s="8"/>
      <c r="I281" s="8"/>
      <c r="L281" s="275" t="s">
        <v>87</v>
      </c>
      <c r="M281" s="276"/>
      <c r="N281" s="276"/>
      <c r="O281" s="276"/>
      <c r="P281" s="276"/>
      <c r="Q281" s="276"/>
      <c r="R281" s="319"/>
      <c r="S281" s="279"/>
      <c r="T281" s="317"/>
      <c r="U281" s="8"/>
      <c r="V281" s="8"/>
      <c r="W281" s="8"/>
      <c r="X281" s="8"/>
      <c r="Y281" s="8"/>
      <c r="Z281" s="8"/>
      <c r="AA281" s="8"/>
      <c r="AB281" s="8"/>
      <c r="AC281" s="8"/>
      <c r="AN281" s="8"/>
    </row>
    <row r="282" ht="13.5" hidden="1" customHeight="1">
      <c r="A282" s="8"/>
      <c r="B282" s="8"/>
      <c r="C282" s="8"/>
      <c r="D282" s="8"/>
      <c r="E282" s="8"/>
      <c r="F282" s="8"/>
      <c r="G282" s="8"/>
      <c r="H282" s="8"/>
      <c r="I282" s="8"/>
      <c r="J282" s="266" t="s">
        <v>342</v>
      </c>
      <c r="L282" s="284"/>
      <c r="M282" s="285" t="str">
        <f>IFERROR(VLOOKUP(J282,$L$92:$Q$95,2,FALSE),IFERROR(VLOOKUP(J282,$V$92:$AA$95,2,FALSE),IFERROR(VLOOKUP(J282,$B$92:$G$95,2,FALSE),IFERROR(VLOOKUP(J282,$AF$92:$AK$95,2,FALSE),""))))</f>
        <v>-</v>
      </c>
      <c r="Q282" s="269"/>
      <c r="R282" s="270"/>
      <c r="S282" s="286"/>
      <c r="T282" s="317"/>
      <c r="U282" s="8"/>
      <c r="V282" s="8"/>
      <c r="W282" s="8"/>
      <c r="X282" s="8"/>
      <c r="Y282" s="8"/>
      <c r="Z282" s="8"/>
      <c r="AA282" s="8"/>
      <c r="AB282" s="8"/>
      <c r="AC282" s="8"/>
      <c r="AN282" s="8"/>
    </row>
    <row r="283" ht="13.5" hidden="1" customHeight="1">
      <c r="A283" s="8"/>
      <c r="B283" s="8"/>
      <c r="C283" s="8"/>
      <c r="D283" s="8"/>
      <c r="E283" s="8"/>
      <c r="F283" s="8"/>
      <c r="G283" s="8"/>
      <c r="H283" s="8"/>
      <c r="I283" s="8"/>
      <c r="L283" s="288"/>
      <c r="Q283" s="269"/>
      <c r="S283" s="289"/>
      <c r="T283" s="318"/>
      <c r="U283" s="8"/>
      <c r="V283" s="8"/>
      <c r="W283" s="8"/>
      <c r="X283" s="8"/>
      <c r="Y283" s="8"/>
      <c r="Z283" s="8"/>
      <c r="AA283" s="8"/>
      <c r="AB283" s="8"/>
      <c r="AC283" s="8"/>
      <c r="AN283" s="8"/>
    </row>
    <row r="284" ht="13.5" hidden="1" customHeight="1">
      <c r="A284" s="8"/>
      <c r="B284" s="8"/>
      <c r="C284" s="8"/>
      <c r="D284" s="8"/>
      <c r="E284" s="8"/>
      <c r="F284" s="8"/>
      <c r="G284" s="8"/>
      <c r="H284" s="8"/>
      <c r="I284" s="8"/>
      <c r="J284" s="266" t="s">
        <v>343</v>
      </c>
      <c r="L284" s="288"/>
      <c r="M284" s="292" t="str">
        <f>IFERROR(VLOOKUP(J284,$L$92:$Q$95,2,FALSE),IFERROR(VLOOKUP(J284,$V$92:$AA$95,2,FALSE),IFERROR(VLOOKUP(J284,$B$92:$G$95,2,FALSE),IFERROR(VLOOKUP(J284,$AF$92:$AK$95,2,FALSE),""))))</f>
        <v>-</v>
      </c>
      <c r="Q284" s="269"/>
      <c r="R284" s="293"/>
      <c r="S284" s="294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N284" s="8"/>
    </row>
    <row r="285" ht="13.5" hidden="1" customHeight="1">
      <c r="A285" s="8"/>
      <c r="B285" s="8"/>
      <c r="C285" s="8"/>
      <c r="D285" s="8"/>
      <c r="E285" s="8"/>
      <c r="F285" s="8"/>
      <c r="G285" s="8"/>
      <c r="H285" s="8"/>
      <c r="I285" s="8"/>
      <c r="L285" s="296"/>
      <c r="M285" s="297"/>
      <c r="N285" s="297"/>
      <c r="O285" s="297"/>
      <c r="P285" s="297"/>
      <c r="Q285" s="298"/>
      <c r="R285" s="297"/>
      <c r="S285" s="299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N285" s="8"/>
    </row>
    <row r="286" ht="27.0" hidden="1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</sheetData>
  <mergeCells count="1085">
    <mergeCell ref="C79:G79"/>
    <mergeCell ref="C80:G80"/>
    <mergeCell ref="H80:I80"/>
    <mergeCell ref="M80:Q80"/>
    <mergeCell ref="R80:S80"/>
    <mergeCell ref="C76:G76"/>
    <mergeCell ref="C77:G77"/>
    <mergeCell ref="B78:B79"/>
    <mergeCell ref="C78:G78"/>
    <mergeCell ref="L78:L79"/>
    <mergeCell ref="M78:Q78"/>
    <mergeCell ref="M79:Q79"/>
    <mergeCell ref="X59:AB59"/>
    <mergeCell ref="AC59:AH59"/>
    <mergeCell ref="X60:AB60"/>
    <mergeCell ref="AC60:AH60"/>
    <mergeCell ref="X61:AB61"/>
    <mergeCell ref="AC61:AH61"/>
    <mergeCell ref="AC62:AH62"/>
    <mergeCell ref="X69:AB69"/>
    <mergeCell ref="X70:AB70"/>
    <mergeCell ref="X71:AB71"/>
    <mergeCell ref="X62:AB62"/>
    <mergeCell ref="X63:AB63"/>
    <mergeCell ref="X64:AB64"/>
    <mergeCell ref="X65:AB65"/>
    <mergeCell ref="X66:AB66"/>
    <mergeCell ref="X67:AB67"/>
    <mergeCell ref="X68:AB68"/>
    <mergeCell ref="AC63:AH63"/>
    <mergeCell ref="AC64:AH64"/>
    <mergeCell ref="AC65:AH65"/>
    <mergeCell ref="AC66:AH66"/>
    <mergeCell ref="AC67:AH67"/>
    <mergeCell ref="AC68:AH68"/>
    <mergeCell ref="AC69:AH69"/>
    <mergeCell ref="AC70:AH70"/>
    <mergeCell ref="AC71:AH71"/>
    <mergeCell ref="A73:AN73"/>
    <mergeCell ref="B74:I74"/>
    <mergeCell ref="L74:S74"/>
    <mergeCell ref="V74:AC74"/>
    <mergeCell ref="AF74:AM74"/>
    <mergeCell ref="B76:B77"/>
    <mergeCell ref="L76:L77"/>
    <mergeCell ref="M76:Q76"/>
    <mergeCell ref="V76:V77"/>
    <mergeCell ref="AF76:AF77"/>
    <mergeCell ref="AG76:AK76"/>
    <mergeCell ref="M77:Q77"/>
    <mergeCell ref="AG77:AK77"/>
    <mergeCell ref="AG80:AK80"/>
    <mergeCell ref="AL80:AM80"/>
    <mergeCell ref="M88:Q88"/>
    <mergeCell ref="M89:Q89"/>
    <mergeCell ref="M84:Q84"/>
    <mergeCell ref="M85:Q85"/>
    <mergeCell ref="M86:Q86"/>
    <mergeCell ref="R86:S86"/>
    <mergeCell ref="V88:V89"/>
    <mergeCell ref="W88:AA88"/>
    <mergeCell ref="AF88:AF89"/>
    <mergeCell ref="W89:AA89"/>
    <mergeCell ref="W76:AA76"/>
    <mergeCell ref="W77:AA77"/>
    <mergeCell ref="V78:V79"/>
    <mergeCell ref="W78:AA78"/>
    <mergeCell ref="AF78:AF79"/>
    <mergeCell ref="AG78:AK78"/>
    <mergeCell ref="AG79:AK79"/>
    <mergeCell ref="W79:AA79"/>
    <mergeCell ref="W80:AA80"/>
    <mergeCell ref="AB80:AC80"/>
    <mergeCell ref="B82:B83"/>
    <mergeCell ref="C82:G82"/>
    <mergeCell ref="L82:L83"/>
    <mergeCell ref="C83:G83"/>
    <mergeCell ref="AG83:AK83"/>
    <mergeCell ref="AG84:AK84"/>
    <mergeCell ref="AG88:AK88"/>
    <mergeCell ref="AG89:AK89"/>
    <mergeCell ref="AG90:AK90"/>
    <mergeCell ref="W85:AA85"/>
    <mergeCell ref="AG85:AK85"/>
    <mergeCell ref="W86:AA86"/>
    <mergeCell ref="AB86:AC86"/>
    <mergeCell ref="AG86:AK86"/>
    <mergeCell ref="AL86:AM86"/>
    <mergeCell ref="V82:V83"/>
    <mergeCell ref="W82:AA82"/>
    <mergeCell ref="AF82:AF83"/>
    <mergeCell ref="AG82:AK82"/>
    <mergeCell ref="W83:AA83"/>
    <mergeCell ref="W84:AA84"/>
    <mergeCell ref="AF84:AF85"/>
    <mergeCell ref="M82:Q82"/>
    <mergeCell ref="M83:Q83"/>
    <mergeCell ref="B84:B85"/>
    <mergeCell ref="C84:G84"/>
    <mergeCell ref="L84:L85"/>
    <mergeCell ref="V84:V85"/>
    <mergeCell ref="C85:G85"/>
    <mergeCell ref="H90:I90"/>
    <mergeCell ref="M90:Q90"/>
    <mergeCell ref="R90:S90"/>
    <mergeCell ref="W90:AA90"/>
    <mergeCell ref="AB90:AC90"/>
    <mergeCell ref="AL90:AM90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8:H68"/>
    <mergeCell ref="G69:H69"/>
    <mergeCell ref="G70:H70"/>
    <mergeCell ref="G71:H71"/>
    <mergeCell ref="G61:H61"/>
    <mergeCell ref="G62:H62"/>
    <mergeCell ref="G63:H63"/>
    <mergeCell ref="G64:H64"/>
    <mergeCell ref="G65:H65"/>
    <mergeCell ref="G66:H66"/>
    <mergeCell ref="G67:H67"/>
    <mergeCell ref="X7:AB7"/>
    <mergeCell ref="AC7:AH7"/>
    <mergeCell ref="A2:AN2"/>
    <mergeCell ref="A3:AN3"/>
    <mergeCell ref="A5:AN5"/>
    <mergeCell ref="G7:H7"/>
    <mergeCell ref="I7:N7"/>
    <mergeCell ref="O7:S7"/>
    <mergeCell ref="G8:H8"/>
    <mergeCell ref="G9:H9"/>
    <mergeCell ref="V9:W9"/>
    <mergeCell ref="G10:H10"/>
    <mergeCell ref="V10:W10"/>
    <mergeCell ref="G11:H11"/>
    <mergeCell ref="V11:W11"/>
    <mergeCell ref="V12:W12"/>
    <mergeCell ref="V7:W7"/>
    <mergeCell ref="V8:W8"/>
    <mergeCell ref="V13:W13"/>
    <mergeCell ref="V14:W14"/>
    <mergeCell ref="V15:W15"/>
    <mergeCell ref="V16:W16"/>
    <mergeCell ref="V17:W17"/>
    <mergeCell ref="G12:H12"/>
    <mergeCell ref="G13:H13"/>
    <mergeCell ref="G14:H14"/>
    <mergeCell ref="G15:H15"/>
    <mergeCell ref="G16:H16"/>
    <mergeCell ref="G17:H17"/>
    <mergeCell ref="G18:H18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X33:AB33"/>
    <mergeCell ref="AC33:AH33"/>
    <mergeCell ref="I32:N32"/>
    <mergeCell ref="O32:S32"/>
    <mergeCell ref="X32:AB32"/>
    <mergeCell ref="AC32:AH32"/>
    <mergeCell ref="I33:N33"/>
    <mergeCell ref="O33:S33"/>
    <mergeCell ref="V33:W33"/>
    <mergeCell ref="V35:W35"/>
    <mergeCell ref="X35:AB35"/>
    <mergeCell ref="V36:W36"/>
    <mergeCell ref="X36:AB36"/>
    <mergeCell ref="AC36:AH36"/>
    <mergeCell ref="X37:AB37"/>
    <mergeCell ref="AC37:AH37"/>
    <mergeCell ref="I34:N34"/>
    <mergeCell ref="O34:S34"/>
    <mergeCell ref="V34:W34"/>
    <mergeCell ref="X34:AB34"/>
    <mergeCell ref="AC34:AH34"/>
    <mergeCell ref="O35:S35"/>
    <mergeCell ref="AC35:AH35"/>
    <mergeCell ref="V37:W37"/>
    <mergeCell ref="V38:W38"/>
    <mergeCell ref="X38:AB38"/>
    <mergeCell ref="AC38:AH38"/>
    <mergeCell ref="I39:N39"/>
    <mergeCell ref="O39:S39"/>
    <mergeCell ref="V39:W39"/>
    <mergeCell ref="X39:AB39"/>
    <mergeCell ref="AC39:AH39"/>
    <mergeCell ref="I35:N35"/>
    <mergeCell ref="I36:N36"/>
    <mergeCell ref="O36:S36"/>
    <mergeCell ref="I37:N37"/>
    <mergeCell ref="O37:S37"/>
    <mergeCell ref="I38:N38"/>
    <mergeCell ref="O38:S38"/>
    <mergeCell ref="V41:W41"/>
    <mergeCell ref="X41:AB41"/>
    <mergeCell ref="V42:W42"/>
    <mergeCell ref="X42:AB42"/>
    <mergeCell ref="AC42:AH42"/>
    <mergeCell ref="X43:AB43"/>
    <mergeCell ref="AC43:AH43"/>
    <mergeCell ref="I40:N40"/>
    <mergeCell ref="O40:S40"/>
    <mergeCell ref="V40:W40"/>
    <mergeCell ref="X40:AB40"/>
    <mergeCell ref="AC40:AH40"/>
    <mergeCell ref="O41:S41"/>
    <mergeCell ref="AC41:AH41"/>
    <mergeCell ref="V43:W43"/>
    <mergeCell ref="V44:W44"/>
    <mergeCell ref="X44:AB44"/>
    <mergeCell ref="AC44:AH44"/>
    <mergeCell ref="I45:N45"/>
    <mergeCell ref="O45:S45"/>
    <mergeCell ref="V45:W45"/>
    <mergeCell ref="X45:AB45"/>
    <mergeCell ref="AC45:AH45"/>
    <mergeCell ref="I41:N41"/>
    <mergeCell ref="I42:N42"/>
    <mergeCell ref="O42:S42"/>
    <mergeCell ref="I43:N43"/>
    <mergeCell ref="O43:S43"/>
    <mergeCell ref="I44:N44"/>
    <mergeCell ref="O44:S44"/>
    <mergeCell ref="V47:W47"/>
    <mergeCell ref="X47:AB47"/>
    <mergeCell ref="V48:W48"/>
    <mergeCell ref="X48:AB48"/>
    <mergeCell ref="AC48:AH48"/>
    <mergeCell ref="X49:AB49"/>
    <mergeCell ref="AC49:AH49"/>
    <mergeCell ref="I46:N46"/>
    <mergeCell ref="O46:S46"/>
    <mergeCell ref="V46:W46"/>
    <mergeCell ref="X46:AB46"/>
    <mergeCell ref="AC46:AH46"/>
    <mergeCell ref="O47:S47"/>
    <mergeCell ref="AC47:AH47"/>
    <mergeCell ref="I53:N53"/>
    <mergeCell ref="I54:N54"/>
    <mergeCell ref="O54:S54"/>
    <mergeCell ref="I55:N55"/>
    <mergeCell ref="O55:S55"/>
    <mergeCell ref="I56:N56"/>
    <mergeCell ref="O56:S56"/>
    <mergeCell ref="I58:N58"/>
    <mergeCell ref="O58:S58"/>
    <mergeCell ref="V58:W58"/>
    <mergeCell ref="I59:N59"/>
    <mergeCell ref="O59:S59"/>
    <mergeCell ref="I60:N60"/>
    <mergeCell ref="O60:S60"/>
    <mergeCell ref="I61:N61"/>
    <mergeCell ref="O61:S61"/>
    <mergeCell ref="I62:N62"/>
    <mergeCell ref="O62:S62"/>
    <mergeCell ref="I63:N63"/>
    <mergeCell ref="O63:S63"/>
    <mergeCell ref="O64:S64"/>
    <mergeCell ref="V66:W66"/>
    <mergeCell ref="V67:W67"/>
    <mergeCell ref="V68:W68"/>
    <mergeCell ref="V69:W69"/>
    <mergeCell ref="V70:W70"/>
    <mergeCell ref="V71:W71"/>
    <mergeCell ref="V59:W59"/>
    <mergeCell ref="V60:W60"/>
    <mergeCell ref="V61:W61"/>
    <mergeCell ref="V62:W62"/>
    <mergeCell ref="V63:W63"/>
    <mergeCell ref="V64:W64"/>
    <mergeCell ref="V65:W65"/>
    <mergeCell ref="I68:N68"/>
    <mergeCell ref="O68:S68"/>
    <mergeCell ref="I69:N69"/>
    <mergeCell ref="O69:S69"/>
    <mergeCell ref="I70:N70"/>
    <mergeCell ref="O70:S70"/>
    <mergeCell ref="I71:N71"/>
    <mergeCell ref="O71:S71"/>
    <mergeCell ref="I64:N64"/>
    <mergeCell ref="I65:N65"/>
    <mergeCell ref="O65:S65"/>
    <mergeCell ref="I66:N66"/>
    <mergeCell ref="O66:S66"/>
    <mergeCell ref="I67:N67"/>
    <mergeCell ref="O67:S67"/>
    <mergeCell ref="V49:W49"/>
    <mergeCell ref="V50:W50"/>
    <mergeCell ref="X50:AB50"/>
    <mergeCell ref="AC50:AH50"/>
    <mergeCell ref="I51:N51"/>
    <mergeCell ref="O51:S51"/>
    <mergeCell ref="V51:W51"/>
    <mergeCell ref="X51:AB51"/>
    <mergeCell ref="AC51:AH51"/>
    <mergeCell ref="I47:N47"/>
    <mergeCell ref="I48:N48"/>
    <mergeCell ref="O48:S48"/>
    <mergeCell ref="I49:N49"/>
    <mergeCell ref="O49:S49"/>
    <mergeCell ref="I50:N50"/>
    <mergeCell ref="O50:S50"/>
    <mergeCell ref="V53:W53"/>
    <mergeCell ref="X53:AB53"/>
    <mergeCell ref="V54:W54"/>
    <mergeCell ref="X54:AB54"/>
    <mergeCell ref="AC54:AH54"/>
    <mergeCell ref="X55:AB55"/>
    <mergeCell ref="AC55:AH55"/>
    <mergeCell ref="I52:N52"/>
    <mergeCell ref="O52:S52"/>
    <mergeCell ref="V52:W52"/>
    <mergeCell ref="X52:AB52"/>
    <mergeCell ref="AC52:AH52"/>
    <mergeCell ref="O53:S53"/>
    <mergeCell ref="AC53:AH53"/>
    <mergeCell ref="V55:W55"/>
    <mergeCell ref="V56:W56"/>
    <mergeCell ref="X56:AB56"/>
    <mergeCell ref="AC56:AH56"/>
    <mergeCell ref="I57:N57"/>
    <mergeCell ref="O57:S57"/>
    <mergeCell ref="V57:W57"/>
    <mergeCell ref="X57:AB57"/>
    <mergeCell ref="AC57:AH57"/>
    <mergeCell ref="X58:AB58"/>
    <mergeCell ref="AC58:AH58"/>
    <mergeCell ref="W102:AA102"/>
    <mergeCell ref="W103:AA103"/>
    <mergeCell ref="AB103:AC103"/>
    <mergeCell ref="W99:AA99"/>
    <mergeCell ref="W100:AA100"/>
    <mergeCell ref="V101:V102"/>
    <mergeCell ref="W101:AA101"/>
    <mergeCell ref="AF101:AF102"/>
    <mergeCell ref="AG101:AK101"/>
    <mergeCell ref="AG102:AK102"/>
    <mergeCell ref="AG141:AK141"/>
    <mergeCell ref="AF143:AM143"/>
    <mergeCell ref="AF145:AF146"/>
    <mergeCell ref="AG145:AK145"/>
    <mergeCell ref="AG146:AK146"/>
    <mergeCell ref="AF147:AF148"/>
    <mergeCell ref="W148:AA148"/>
    <mergeCell ref="AG147:AK147"/>
    <mergeCell ref="AG148:AK148"/>
    <mergeCell ref="AG149:AK149"/>
    <mergeCell ref="AL149:AM149"/>
    <mergeCell ref="AG151:AK151"/>
    <mergeCell ref="W152:AA152"/>
    <mergeCell ref="AG152:AK152"/>
    <mergeCell ref="V120:AC120"/>
    <mergeCell ref="W122:AA122"/>
    <mergeCell ref="W123:AA123"/>
    <mergeCell ref="W124:AA124"/>
    <mergeCell ref="W125:AA125"/>
    <mergeCell ref="AB126:AC126"/>
    <mergeCell ref="AG126:AK126"/>
    <mergeCell ref="AG129:AK129"/>
    <mergeCell ref="AG130:AK130"/>
    <mergeCell ref="W131:AA131"/>
    <mergeCell ref="AG131:AK131"/>
    <mergeCell ref="W126:AA126"/>
    <mergeCell ref="W128:AA128"/>
    <mergeCell ref="AF128:AF129"/>
    <mergeCell ref="AG128:AK128"/>
    <mergeCell ref="W129:AA129"/>
    <mergeCell ref="W130:AA130"/>
    <mergeCell ref="AF130:AF131"/>
    <mergeCell ref="W132:AA132"/>
    <mergeCell ref="AB132:AC132"/>
    <mergeCell ref="AG132:AK132"/>
    <mergeCell ref="AL132:AM132"/>
    <mergeCell ref="W134:AA134"/>
    <mergeCell ref="AF134:AF135"/>
    <mergeCell ref="W135:AA135"/>
    <mergeCell ref="AG134:AK134"/>
    <mergeCell ref="AG135:AK135"/>
    <mergeCell ref="AG136:AK136"/>
    <mergeCell ref="AL136:AM136"/>
    <mergeCell ref="AG138:AK138"/>
    <mergeCell ref="AG139:AK139"/>
    <mergeCell ref="AG140:AK140"/>
    <mergeCell ref="AF151:AF152"/>
    <mergeCell ref="AF153:AF154"/>
    <mergeCell ref="AG153:AK153"/>
    <mergeCell ref="W154:AA154"/>
    <mergeCell ref="AG154:AK154"/>
    <mergeCell ref="C92:G92"/>
    <mergeCell ref="M92:Q92"/>
    <mergeCell ref="W92:AA92"/>
    <mergeCell ref="AG92:AK92"/>
    <mergeCell ref="M93:Q93"/>
    <mergeCell ref="W93:AA93"/>
    <mergeCell ref="AG93:AK93"/>
    <mergeCell ref="AG94:AK94"/>
    <mergeCell ref="AG95:AK95"/>
    <mergeCell ref="B97:I97"/>
    <mergeCell ref="L97:S97"/>
    <mergeCell ref="V97:AC97"/>
    <mergeCell ref="AF97:AM97"/>
    <mergeCell ref="C93:G93"/>
    <mergeCell ref="C94:G94"/>
    <mergeCell ref="M94:Q94"/>
    <mergeCell ref="W94:AA94"/>
    <mergeCell ref="C95:G95"/>
    <mergeCell ref="M95:Q95"/>
    <mergeCell ref="W95:AA95"/>
    <mergeCell ref="C86:G86"/>
    <mergeCell ref="H86:I86"/>
    <mergeCell ref="B88:B89"/>
    <mergeCell ref="C88:G88"/>
    <mergeCell ref="L88:L89"/>
    <mergeCell ref="C89:G89"/>
    <mergeCell ref="C90:G90"/>
    <mergeCell ref="B99:B100"/>
    <mergeCell ref="L99:L100"/>
    <mergeCell ref="M99:Q99"/>
    <mergeCell ref="V99:V100"/>
    <mergeCell ref="AF99:AF100"/>
    <mergeCell ref="AG99:AK99"/>
    <mergeCell ref="M100:Q100"/>
    <mergeCell ref="AG100:AK100"/>
    <mergeCell ref="AG103:AK103"/>
    <mergeCell ref="AL103:AM103"/>
    <mergeCell ref="AG109:AK109"/>
    <mergeCell ref="AL109:AM109"/>
    <mergeCell ref="AG111:AK111"/>
    <mergeCell ref="AG112:AK112"/>
    <mergeCell ref="AG113:AK113"/>
    <mergeCell ref="AL113:AM113"/>
    <mergeCell ref="AG115:AK115"/>
    <mergeCell ref="AG124:AK124"/>
    <mergeCell ref="AG125:AK125"/>
    <mergeCell ref="AG116:AK116"/>
    <mergeCell ref="AG117:AK117"/>
    <mergeCell ref="AF120:AM120"/>
    <mergeCell ref="AF122:AF123"/>
    <mergeCell ref="AG122:AK122"/>
    <mergeCell ref="AG123:AK123"/>
    <mergeCell ref="AF124:AF125"/>
    <mergeCell ref="AL126:AM126"/>
    <mergeCell ref="C99:G99"/>
    <mergeCell ref="C100:G100"/>
    <mergeCell ref="B101:B102"/>
    <mergeCell ref="C101:G101"/>
    <mergeCell ref="L101:L102"/>
    <mergeCell ref="M101:Q101"/>
    <mergeCell ref="M102:Q102"/>
    <mergeCell ref="M103:Q103"/>
    <mergeCell ref="R103:S103"/>
    <mergeCell ref="M105:Q105"/>
    <mergeCell ref="V105:V106"/>
    <mergeCell ref="AF105:AF106"/>
    <mergeCell ref="AG105:AK105"/>
    <mergeCell ref="M106:Q106"/>
    <mergeCell ref="AG106:AK106"/>
    <mergeCell ref="C102:G102"/>
    <mergeCell ref="C103:G103"/>
    <mergeCell ref="H103:I103"/>
    <mergeCell ref="B105:B106"/>
    <mergeCell ref="C105:G105"/>
    <mergeCell ref="L105:L106"/>
    <mergeCell ref="L107:L108"/>
    <mergeCell ref="W105:AA105"/>
    <mergeCell ref="W106:AA106"/>
    <mergeCell ref="V107:V108"/>
    <mergeCell ref="W107:AA107"/>
    <mergeCell ref="AF107:AF108"/>
    <mergeCell ref="AG107:AK107"/>
    <mergeCell ref="AG108:AK108"/>
    <mergeCell ref="C111:G111"/>
    <mergeCell ref="C112:G112"/>
    <mergeCell ref="W108:AA108"/>
    <mergeCell ref="W109:AA109"/>
    <mergeCell ref="AB109:AC109"/>
    <mergeCell ref="V111:V112"/>
    <mergeCell ref="W111:AA111"/>
    <mergeCell ref="AF111:AF112"/>
    <mergeCell ref="W112:AA112"/>
    <mergeCell ref="W113:AA113"/>
    <mergeCell ref="AB113:AC113"/>
    <mergeCell ref="W115:AA115"/>
    <mergeCell ref="W116:AA116"/>
    <mergeCell ref="W117:AA117"/>
    <mergeCell ref="W118:AA118"/>
    <mergeCell ref="AG118:AK118"/>
    <mergeCell ref="L122:L123"/>
    <mergeCell ref="M122:Q122"/>
    <mergeCell ref="V122:V123"/>
    <mergeCell ref="M123:Q123"/>
    <mergeCell ref="L124:L125"/>
    <mergeCell ref="M124:Q124"/>
    <mergeCell ref="V124:V125"/>
    <mergeCell ref="V130:V131"/>
    <mergeCell ref="V134:V135"/>
    <mergeCell ref="V145:V146"/>
    <mergeCell ref="V147:V148"/>
    <mergeCell ref="V151:V152"/>
    <mergeCell ref="V153:V154"/>
    <mergeCell ref="V157:V158"/>
    <mergeCell ref="M125:Q125"/>
    <mergeCell ref="M126:Q126"/>
    <mergeCell ref="R126:S126"/>
    <mergeCell ref="L128:L129"/>
    <mergeCell ref="M128:Q128"/>
    <mergeCell ref="V128:V129"/>
    <mergeCell ref="M134:Q134"/>
    <mergeCell ref="M135:Q135"/>
    <mergeCell ref="M136:Q136"/>
    <mergeCell ref="R136:S136"/>
    <mergeCell ref="M138:Q138"/>
    <mergeCell ref="M139:Q139"/>
    <mergeCell ref="M140:Q140"/>
    <mergeCell ref="M141:Q141"/>
    <mergeCell ref="L143:S143"/>
    <mergeCell ref="M145:Q145"/>
    <mergeCell ref="M146:Q146"/>
    <mergeCell ref="M147:Q147"/>
    <mergeCell ref="M148:Q148"/>
    <mergeCell ref="M149:Q149"/>
    <mergeCell ref="R149:S149"/>
    <mergeCell ref="M158:Q158"/>
    <mergeCell ref="M159:Q159"/>
    <mergeCell ref="R159:S159"/>
    <mergeCell ref="M161:Q161"/>
    <mergeCell ref="M162:Q162"/>
    <mergeCell ref="M163:Q163"/>
    <mergeCell ref="M164:Q164"/>
    <mergeCell ref="M151:Q151"/>
    <mergeCell ref="M152:Q152"/>
    <mergeCell ref="M153:Q153"/>
    <mergeCell ref="M154:Q154"/>
    <mergeCell ref="M155:Q155"/>
    <mergeCell ref="R155:S155"/>
    <mergeCell ref="M157:Q157"/>
    <mergeCell ref="C106:G106"/>
    <mergeCell ref="C107:G107"/>
    <mergeCell ref="M107:Q107"/>
    <mergeCell ref="M108:Q108"/>
    <mergeCell ref="M109:Q109"/>
    <mergeCell ref="R109:S109"/>
    <mergeCell ref="B107:B108"/>
    <mergeCell ref="C108:G108"/>
    <mergeCell ref="C109:G109"/>
    <mergeCell ref="H109:I109"/>
    <mergeCell ref="L111:L112"/>
    <mergeCell ref="M111:Q111"/>
    <mergeCell ref="M112:Q112"/>
    <mergeCell ref="B111:B112"/>
    <mergeCell ref="B122:B123"/>
    <mergeCell ref="B124:B125"/>
    <mergeCell ref="B128:B129"/>
    <mergeCell ref="B130:B131"/>
    <mergeCell ref="M113:Q113"/>
    <mergeCell ref="R113:S113"/>
    <mergeCell ref="M115:Q115"/>
    <mergeCell ref="M116:Q116"/>
    <mergeCell ref="M117:Q117"/>
    <mergeCell ref="M118:Q118"/>
    <mergeCell ref="L120:S120"/>
    <mergeCell ref="C113:G113"/>
    <mergeCell ref="H113:I113"/>
    <mergeCell ref="C115:G115"/>
    <mergeCell ref="C116:G116"/>
    <mergeCell ref="C117:G117"/>
    <mergeCell ref="C118:G118"/>
    <mergeCell ref="B120:I120"/>
    <mergeCell ref="M129:Q129"/>
    <mergeCell ref="M130:Q130"/>
    <mergeCell ref="C131:G131"/>
    <mergeCell ref="M131:Q131"/>
    <mergeCell ref="L130:L131"/>
    <mergeCell ref="M132:Q132"/>
    <mergeCell ref="R132:S132"/>
    <mergeCell ref="C122:G122"/>
    <mergeCell ref="C123:G123"/>
    <mergeCell ref="C124:G124"/>
    <mergeCell ref="C125:G125"/>
    <mergeCell ref="C126:G126"/>
    <mergeCell ref="H126:I126"/>
    <mergeCell ref="C128:G128"/>
    <mergeCell ref="C129:G129"/>
    <mergeCell ref="C130:G130"/>
    <mergeCell ref="C132:G132"/>
    <mergeCell ref="H132:I132"/>
    <mergeCell ref="B134:B135"/>
    <mergeCell ref="C134:G134"/>
    <mergeCell ref="L134:L135"/>
    <mergeCell ref="C135:G135"/>
    <mergeCell ref="C136:G136"/>
    <mergeCell ref="H136:I136"/>
    <mergeCell ref="C138:G138"/>
    <mergeCell ref="C139:G139"/>
    <mergeCell ref="C140:G140"/>
    <mergeCell ref="C141:G141"/>
    <mergeCell ref="B143:I143"/>
    <mergeCell ref="B145:B146"/>
    <mergeCell ref="C145:G145"/>
    <mergeCell ref="L145:L146"/>
    <mergeCell ref="C146:G146"/>
    <mergeCell ref="B147:B148"/>
    <mergeCell ref="L147:L148"/>
    <mergeCell ref="B151:B152"/>
    <mergeCell ref="B153:B154"/>
    <mergeCell ref="B157:B158"/>
    <mergeCell ref="L151:L152"/>
    <mergeCell ref="L153:L154"/>
    <mergeCell ref="L157:L158"/>
    <mergeCell ref="C161:G161"/>
    <mergeCell ref="C162:G162"/>
    <mergeCell ref="C163:G163"/>
    <mergeCell ref="C164:G164"/>
    <mergeCell ref="M173:Q174"/>
    <mergeCell ref="M175:Q176"/>
    <mergeCell ref="I172:I173"/>
    <mergeCell ref="J172:J173"/>
    <mergeCell ref="L173:L176"/>
    <mergeCell ref="R173:R174"/>
    <mergeCell ref="S173:S174"/>
    <mergeCell ref="T173:T174"/>
    <mergeCell ref="G175:I175"/>
    <mergeCell ref="I231:I232"/>
    <mergeCell ref="J231:J232"/>
    <mergeCell ref="H225:H226"/>
    <mergeCell ref="I225:I226"/>
    <mergeCell ref="H227:H228"/>
    <mergeCell ref="I227:I228"/>
    <mergeCell ref="J227:J228"/>
    <mergeCell ref="G230:I230"/>
    <mergeCell ref="H231:H232"/>
    <mergeCell ref="A225:A226"/>
    <mergeCell ref="C225:G226"/>
    <mergeCell ref="C227:G228"/>
    <mergeCell ref="C231:G232"/>
    <mergeCell ref="C233:G234"/>
    <mergeCell ref="C237:G238"/>
    <mergeCell ref="C239:G240"/>
    <mergeCell ref="B225:B228"/>
    <mergeCell ref="A227:A228"/>
    <mergeCell ref="A231:A232"/>
    <mergeCell ref="B231:B234"/>
    <mergeCell ref="A233:A234"/>
    <mergeCell ref="A237:A238"/>
    <mergeCell ref="A239:A240"/>
    <mergeCell ref="C245:G246"/>
    <mergeCell ref="H245:H246"/>
    <mergeCell ref="B237:B240"/>
    <mergeCell ref="B243:B246"/>
    <mergeCell ref="C243:G244"/>
    <mergeCell ref="H243:H244"/>
    <mergeCell ref="I243:I244"/>
    <mergeCell ref="J243:J244"/>
    <mergeCell ref="A245:A246"/>
    <mergeCell ref="H249:H250"/>
    <mergeCell ref="I249:I250"/>
    <mergeCell ref="I245:I246"/>
    <mergeCell ref="J245:J246"/>
    <mergeCell ref="L246:L249"/>
    <mergeCell ref="G248:I248"/>
    <mergeCell ref="B249:B252"/>
    <mergeCell ref="C249:G250"/>
    <mergeCell ref="J249:J250"/>
    <mergeCell ref="A257:A258"/>
    <mergeCell ref="A261:A262"/>
    <mergeCell ref="B261:B264"/>
    <mergeCell ref="A263:A264"/>
    <mergeCell ref="C261:G262"/>
    <mergeCell ref="H261:H262"/>
    <mergeCell ref="I261:I262"/>
    <mergeCell ref="J261:J262"/>
    <mergeCell ref="C263:G264"/>
    <mergeCell ref="H263:H264"/>
    <mergeCell ref="I263:I264"/>
    <mergeCell ref="J263:J264"/>
    <mergeCell ref="C251:G252"/>
    <mergeCell ref="H251:H252"/>
    <mergeCell ref="B255:B258"/>
    <mergeCell ref="C255:G256"/>
    <mergeCell ref="H255:H256"/>
    <mergeCell ref="C257:G258"/>
    <mergeCell ref="H257:H258"/>
    <mergeCell ref="J257:J258"/>
    <mergeCell ref="J270:K271"/>
    <mergeCell ref="L270:L273"/>
    <mergeCell ref="J272:K273"/>
    <mergeCell ref="J275:K276"/>
    <mergeCell ref="J282:K283"/>
    <mergeCell ref="L282:L285"/>
    <mergeCell ref="J284:K285"/>
    <mergeCell ref="I251:I252"/>
    <mergeCell ref="J251:J252"/>
    <mergeCell ref="I255:I256"/>
    <mergeCell ref="J255:J256"/>
    <mergeCell ref="I257:I258"/>
    <mergeCell ref="L258:L261"/>
    <mergeCell ref="G260:I260"/>
    <mergeCell ref="I214:I215"/>
    <mergeCell ref="J214:J215"/>
    <mergeCell ref="G218:I218"/>
    <mergeCell ref="I219:I220"/>
    <mergeCell ref="J219:J220"/>
    <mergeCell ref="A212:A213"/>
    <mergeCell ref="B212:B215"/>
    <mergeCell ref="C212:G213"/>
    <mergeCell ref="H212:H213"/>
    <mergeCell ref="I212:I213"/>
    <mergeCell ref="J212:J213"/>
    <mergeCell ref="A214:A215"/>
    <mergeCell ref="C214:G215"/>
    <mergeCell ref="H214:H215"/>
    <mergeCell ref="A219:A220"/>
    <mergeCell ref="B219:B222"/>
    <mergeCell ref="C219:G220"/>
    <mergeCell ref="H219:H220"/>
    <mergeCell ref="A221:A222"/>
    <mergeCell ref="C221:G222"/>
    <mergeCell ref="H221:H222"/>
    <mergeCell ref="I221:I222"/>
    <mergeCell ref="J221:J222"/>
    <mergeCell ref="L222:L225"/>
    <mergeCell ref="G224:I224"/>
    <mergeCell ref="J225:J226"/>
    <mergeCell ref="H237:H238"/>
    <mergeCell ref="H239:H240"/>
    <mergeCell ref="I239:I240"/>
    <mergeCell ref="J239:J240"/>
    <mergeCell ref="H233:H234"/>
    <mergeCell ref="I233:I234"/>
    <mergeCell ref="J233:J234"/>
    <mergeCell ref="L234:L237"/>
    <mergeCell ref="G236:I236"/>
    <mergeCell ref="I237:I238"/>
    <mergeCell ref="J237:J238"/>
    <mergeCell ref="A249:A250"/>
    <mergeCell ref="A251:A252"/>
    <mergeCell ref="M246:Q247"/>
    <mergeCell ref="R246:R247"/>
    <mergeCell ref="S246:S247"/>
    <mergeCell ref="T246:T247"/>
    <mergeCell ref="R248:R249"/>
    <mergeCell ref="S248:S249"/>
    <mergeCell ref="T248:T249"/>
    <mergeCell ref="M248:Q249"/>
    <mergeCell ref="M258:Q259"/>
    <mergeCell ref="R258:R259"/>
    <mergeCell ref="S258:S259"/>
    <mergeCell ref="T258:T259"/>
    <mergeCell ref="M260:Q261"/>
    <mergeCell ref="R260:R261"/>
    <mergeCell ref="S260:S261"/>
    <mergeCell ref="T260:T261"/>
    <mergeCell ref="R269:S269"/>
    <mergeCell ref="M270:Q271"/>
    <mergeCell ref="R270:R271"/>
    <mergeCell ref="S270:S271"/>
    <mergeCell ref="M272:Q273"/>
    <mergeCell ref="T272:T273"/>
    <mergeCell ref="M284:Q285"/>
    <mergeCell ref="R284:R285"/>
    <mergeCell ref="S284:S285"/>
    <mergeCell ref="R272:R273"/>
    <mergeCell ref="S272:S273"/>
    <mergeCell ref="R281:S281"/>
    <mergeCell ref="M282:Q283"/>
    <mergeCell ref="R282:R283"/>
    <mergeCell ref="S282:S283"/>
    <mergeCell ref="T282:T283"/>
    <mergeCell ref="R187:R188"/>
    <mergeCell ref="S187:S188"/>
    <mergeCell ref="S175:S176"/>
    <mergeCell ref="R184:S184"/>
    <mergeCell ref="M185:Q186"/>
    <mergeCell ref="R185:R186"/>
    <mergeCell ref="S185:S186"/>
    <mergeCell ref="T185:T186"/>
    <mergeCell ref="T187:T188"/>
    <mergeCell ref="M187:Q188"/>
    <mergeCell ref="M197:Q198"/>
    <mergeCell ref="R197:R198"/>
    <mergeCell ref="S197:S198"/>
    <mergeCell ref="T197:T198"/>
    <mergeCell ref="M199:Q200"/>
    <mergeCell ref="R199:R200"/>
    <mergeCell ref="M209:Q210"/>
    <mergeCell ref="R209:R210"/>
    <mergeCell ref="S209:S210"/>
    <mergeCell ref="T209:T210"/>
    <mergeCell ref="R211:R212"/>
    <mergeCell ref="S211:S212"/>
    <mergeCell ref="T211:T212"/>
    <mergeCell ref="S224:S225"/>
    <mergeCell ref="T224:T225"/>
    <mergeCell ref="S234:S235"/>
    <mergeCell ref="T234:T235"/>
    <mergeCell ref="S236:S237"/>
    <mergeCell ref="T236:T237"/>
    <mergeCell ref="R245:S245"/>
    <mergeCell ref="R257:S257"/>
    <mergeCell ref="S199:S200"/>
    <mergeCell ref="T199:T200"/>
    <mergeCell ref="R221:S221"/>
    <mergeCell ref="R222:R223"/>
    <mergeCell ref="S222:S223"/>
    <mergeCell ref="T222:T223"/>
    <mergeCell ref="R224:R225"/>
    <mergeCell ref="M211:Q212"/>
    <mergeCell ref="M222:Q223"/>
    <mergeCell ref="M224:Q225"/>
    <mergeCell ref="M234:Q235"/>
    <mergeCell ref="R234:R235"/>
    <mergeCell ref="M236:Q237"/>
    <mergeCell ref="R236:R237"/>
    <mergeCell ref="W136:AA136"/>
    <mergeCell ref="AB136:AC136"/>
    <mergeCell ref="W138:AA138"/>
    <mergeCell ref="W139:AA139"/>
    <mergeCell ref="W140:AA140"/>
    <mergeCell ref="W141:AA141"/>
    <mergeCell ref="V143:AC143"/>
    <mergeCell ref="W155:AA155"/>
    <mergeCell ref="AB155:AC155"/>
    <mergeCell ref="AG155:AK155"/>
    <mergeCell ref="AL155:AM155"/>
    <mergeCell ref="W145:AA145"/>
    <mergeCell ref="W146:AA146"/>
    <mergeCell ref="W147:AA147"/>
    <mergeCell ref="W149:AA149"/>
    <mergeCell ref="AB149:AC149"/>
    <mergeCell ref="W151:AA151"/>
    <mergeCell ref="W153:AA153"/>
    <mergeCell ref="AG159:AK159"/>
    <mergeCell ref="AL159:AM159"/>
    <mergeCell ref="W161:AA161"/>
    <mergeCell ref="AG161:AK161"/>
    <mergeCell ref="W162:AA162"/>
    <mergeCell ref="AG162:AK162"/>
    <mergeCell ref="W163:AA163"/>
    <mergeCell ref="AG163:AK163"/>
    <mergeCell ref="W164:AA164"/>
    <mergeCell ref="AG164:AK164"/>
    <mergeCell ref="W157:AA157"/>
    <mergeCell ref="AF157:AF158"/>
    <mergeCell ref="AG157:AK157"/>
    <mergeCell ref="W158:AA158"/>
    <mergeCell ref="AG158:AK158"/>
    <mergeCell ref="W159:AA159"/>
    <mergeCell ref="AB159:AC159"/>
    <mergeCell ref="C147:G147"/>
    <mergeCell ref="C148:G148"/>
    <mergeCell ref="C149:G149"/>
    <mergeCell ref="H149:I149"/>
    <mergeCell ref="C151:G151"/>
    <mergeCell ref="C152:G152"/>
    <mergeCell ref="C153:G153"/>
    <mergeCell ref="C154:G154"/>
    <mergeCell ref="C155:G155"/>
    <mergeCell ref="H155:I155"/>
    <mergeCell ref="C157:G157"/>
    <mergeCell ref="C158:G158"/>
    <mergeCell ref="C159:G159"/>
    <mergeCell ref="H159:I159"/>
    <mergeCell ref="H170:H171"/>
    <mergeCell ref="I170:I171"/>
    <mergeCell ref="G193:I193"/>
    <mergeCell ref="A170:A171"/>
    <mergeCell ref="A172:A173"/>
    <mergeCell ref="A176:A177"/>
    <mergeCell ref="B176:B179"/>
    <mergeCell ref="A178:A179"/>
    <mergeCell ref="A182:A183"/>
    <mergeCell ref="A194:A195"/>
    <mergeCell ref="A167:AN167"/>
    <mergeCell ref="B168:S168"/>
    <mergeCell ref="V168:AM168"/>
    <mergeCell ref="G169:I169"/>
    <mergeCell ref="B170:B173"/>
    <mergeCell ref="C170:G171"/>
    <mergeCell ref="J170:J171"/>
    <mergeCell ref="R172:S172"/>
    <mergeCell ref="H178:H179"/>
    <mergeCell ref="I178:I179"/>
    <mergeCell ref="AA178:AC178"/>
    <mergeCell ref="W179:AA180"/>
    <mergeCell ref="AB179:AB180"/>
    <mergeCell ref="AC179:AC180"/>
    <mergeCell ref="AD179:AD180"/>
    <mergeCell ref="R175:R176"/>
    <mergeCell ref="T175:T176"/>
    <mergeCell ref="V179:V182"/>
    <mergeCell ref="W181:AA182"/>
    <mergeCell ref="AB181:AB182"/>
    <mergeCell ref="AC181:AC182"/>
    <mergeCell ref="AD181:AD182"/>
    <mergeCell ref="B194:B197"/>
    <mergeCell ref="C194:G195"/>
    <mergeCell ref="H194:H195"/>
    <mergeCell ref="I194:I195"/>
    <mergeCell ref="J194:J195"/>
    <mergeCell ref="C196:G197"/>
    <mergeCell ref="J196:J197"/>
    <mergeCell ref="H196:H197"/>
    <mergeCell ref="I196:I197"/>
    <mergeCell ref="L197:L200"/>
    <mergeCell ref="G199:I199"/>
    <mergeCell ref="H200:H201"/>
    <mergeCell ref="I200:I201"/>
    <mergeCell ref="J200:J201"/>
    <mergeCell ref="C200:G201"/>
    <mergeCell ref="C202:G203"/>
    <mergeCell ref="H202:H203"/>
    <mergeCell ref="I202:I203"/>
    <mergeCell ref="J202:J203"/>
    <mergeCell ref="G205:I205"/>
    <mergeCell ref="J206:J207"/>
    <mergeCell ref="A243:A244"/>
    <mergeCell ref="A255:A256"/>
    <mergeCell ref="C206:G207"/>
    <mergeCell ref="C208:G209"/>
    <mergeCell ref="H208:H209"/>
    <mergeCell ref="I208:I209"/>
    <mergeCell ref="J208:J209"/>
    <mergeCell ref="G242:I242"/>
    <mergeCell ref="G254:I254"/>
    <mergeCell ref="C172:G173"/>
    <mergeCell ref="H172:H173"/>
    <mergeCell ref="C176:G177"/>
    <mergeCell ref="H176:H177"/>
    <mergeCell ref="I176:I177"/>
    <mergeCell ref="J176:J177"/>
    <mergeCell ref="C178:G179"/>
    <mergeCell ref="H184:H185"/>
    <mergeCell ref="I184:I185"/>
    <mergeCell ref="L185:L188"/>
    <mergeCell ref="G187:I187"/>
    <mergeCell ref="H188:H189"/>
    <mergeCell ref="I188:I189"/>
    <mergeCell ref="J188:J189"/>
    <mergeCell ref="J178:J179"/>
    <mergeCell ref="G181:I181"/>
    <mergeCell ref="B182:B185"/>
    <mergeCell ref="H182:H183"/>
    <mergeCell ref="I182:I183"/>
    <mergeCell ref="J182:J183"/>
    <mergeCell ref="A184:A185"/>
    <mergeCell ref="J184:J185"/>
    <mergeCell ref="H190:H191"/>
    <mergeCell ref="I190:I191"/>
    <mergeCell ref="J190:J191"/>
    <mergeCell ref="C182:G183"/>
    <mergeCell ref="C184:G185"/>
    <mergeCell ref="A188:A189"/>
    <mergeCell ref="B188:B191"/>
    <mergeCell ref="C188:G189"/>
    <mergeCell ref="A190:A191"/>
    <mergeCell ref="C190:G191"/>
    <mergeCell ref="H206:H207"/>
    <mergeCell ref="I206:I207"/>
    <mergeCell ref="L209:L212"/>
    <mergeCell ref="G211:I211"/>
    <mergeCell ref="A196:A197"/>
    <mergeCell ref="A200:A201"/>
    <mergeCell ref="B200:B203"/>
    <mergeCell ref="A202:A203"/>
    <mergeCell ref="A206:A207"/>
    <mergeCell ref="B206:B209"/>
    <mergeCell ref="A208:A209"/>
    <mergeCell ref="AB230:AB231"/>
    <mergeCell ref="AC230:AC231"/>
    <mergeCell ref="AL239:AM239"/>
    <mergeCell ref="AF240:AF243"/>
    <mergeCell ref="AG240:AK241"/>
    <mergeCell ref="AL240:AL241"/>
    <mergeCell ref="AM240:AM241"/>
    <mergeCell ref="AM242:AM243"/>
    <mergeCell ref="AB254:AB255"/>
    <mergeCell ref="AC254:AC255"/>
    <mergeCell ref="A267:AN267"/>
    <mergeCell ref="AG242:AK243"/>
    <mergeCell ref="AL242:AL243"/>
    <mergeCell ref="AA251:AC251"/>
    <mergeCell ref="V252:V255"/>
    <mergeCell ref="AB252:AB253"/>
    <mergeCell ref="AC252:AC253"/>
    <mergeCell ref="AD252:AD253"/>
    <mergeCell ref="AD254:AD255"/>
    <mergeCell ref="W278:AA279"/>
    <mergeCell ref="AB278:AB279"/>
    <mergeCell ref="W252:AA253"/>
    <mergeCell ref="W254:AA255"/>
    <mergeCell ref="AB275:AC275"/>
    <mergeCell ref="V276:V279"/>
    <mergeCell ref="W276:AA277"/>
    <mergeCell ref="AB276:AB277"/>
    <mergeCell ref="AC276:AC277"/>
    <mergeCell ref="AC278:AC279"/>
    <mergeCell ref="AL190:AM190"/>
    <mergeCell ref="AF191:AF194"/>
    <mergeCell ref="AG191:AK192"/>
    <mergeCell ref="AL191:AL192"/>
    <mergeCell ref="AM191:AM192"/>
    <mergeCell ref="AL193:AL194"/>
    <mergeCell ref="AM193:AM194"/>
    <mergeCell ref="R196:S196"/>
    <mergeCell ref="R208:S208"/>
    <mergeCell ref="AG193:AK194"/>
    <mergeCell ref="AA202:AC202"/>
    <mergeCell ref="V203:V206"/>
    <mergeCell ref="AB203:AB204"/>
    <mergeCell ref="AC203:AC204"/>
    <mergeCell ref="AD203:AD204"/>
    <mergeCell ref="AD205:AD206"/>
    <mergeCell ref="AG214:AK215"/>
    <mergeCell ref="AL214:AL215"/>
    <mergeCell ref="AB205:AB206"/>
    <mergeCell ref="AC205:AC206"/>
    <mergeCell ref="AL211:AM211"/>
    <mergeCell ref="AF212:AF215"/>
    <mergeCell ref="AG212:AK213"/>
    <mergeCell ref="AL212:AL213"/>
    <mergeCell ref="AM212:AM213"/>
    <mergeCell ref="AM214:AM215"/>
    <mergeCell ref="W228:AA229"/>
    <mergeCell ref="W230:AA231"/>
    <mergeCell ref="R233:S233"/>
    <mergeCell ref="W203:AA204"/>
    <mergeCell ref="W205:AA206"/>
    <mergeCell ref="AA227:AC227"/>
    <mergeCell ref="V228:V231"/>
    <mergeCell ref="AB228:AB229"/>
    <mergeCell ref="AC228:AC229"/>
    <mergeCell ref="AD228:AD229"/>
    <mergeCell ref="AD230:AD231"/>
  </mergeCells>
  <conditionalFormatting sqref="A1:AN286">
    <cfRule type="cellIs" dxfId="0" priority="1" operator="equal">
      <formula>"Office"</formula>
    </cfRule>
  </conditionalFormatting>
  <conditionalFormatting sqref="G8:AH31">
    <cfRule type="cellIs" dxfId="2" priority="2" operator="equal">
      <formula>"en attente"</formula>
    </cfRule>
  </conditionalFormatting>
  <printOptions gridLines="1" horizontalCentered="1"/>
  <pageMargins bottom="1.7098683832404165" footer="0.0" header="0.0" left="0.25" right="0.25" top="1.6696361859877007"/>
  <pageSetup fitToHeight="0" paperSize="8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989EB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344</v>
      </c>
    </row>
    <row r="3" ht="27.0" customHeight="1">
      <c r="A3" s="7" t="s">
        <v>345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9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17"/>
      <c r="U7" s="18"/>
      <c r="V7" s="19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20"/>
      <c r="B8" s="20"/>
      <c r="C8" s="20"/>
      <c r="D8" s="20"/>
      <c r="E8" s="20"/>
      <c r="F8" s="21"/>
      <c r="G8" s="34" t="s">
        <v>15</v>
      </c>
      <c r="I8" s="24" t="s">
        <v>346</v>
      </c>
      <c r="O8" s="438" t="s">
        <v>347</v>
      </c>
      <c r="S8" s="35"/>
      <c r="T8" s="26"/>
      <c r="U8" s="27"/>
      <c r="V8" s="36" t="s">
        <v>33</v>
      </c>
      <c r="X8" s="24" t="s">
        <v>348</v>
      </c>
      <c r="AC8" s="438" t="s">
        <v>48</v>
      </c>
      <c r="AH8" s="35"/>
      <c r="AI8" s="20"/>
      <c r="AJ8" s="20"/>
      <c r="AK8" s="20"/>
      <c r="AL8" s="20"/>
      <c r="AM8" s="20"/>
      <c r="AN8" s="20"/>
    </row>
    <row r="9" ht="27.0" customHeight="1">
      <c r="A9" s="20"/>
      <c r="B9" s="20"/>
      <c r="C9" s="20"/>
      <c r="D9" s="20"/>
      <c r="E9" s="20"/>
      <c r="F9" s="21"/>
      <c r="G9" s="37" t="s">
        <v>46</v>
      </c>
      <c r="I9" s="31" t="s">
        <v>349</v>
      </c>
      <c r="O9" s="439" t="s">
        <v>48</v>
      </c>
      <c r="S9" s="39"/>
      <c r="T9" s="26"/>
      <c r="U9" s="27"/>
      <c r="V9" s="40" t="s">
        <v>42</v>
      </c>
      <c r="X9" s="31" t="s">
        <v>350</v>
      </c>
      <c r="AC9" s="439" t="s">
        <v>21</v>
      </c>
      <c r="AH9" s="39"/>
      <c r="AI9" s="20"/>
      <c r="AJ9" s="20"/>
      <c r="AK9" s="20"/>
      <c r="AL9" s="20"/>
      <c r="AM9" s="20"/>
      <c r="AN9" s="20"/>
    </row>
    <row r="10" ht="27.0" customHeight="1">
      <c r="A10" s="20"/>
      <c r="B10" s="20"/>
      <c r="C10" s="20"/>
      <c r="D10" s="20"/>
      <c r="E10" s="20"/>
      <c r="F10" s="21"/>
      <c r="G10" s="34" t="s">
        <v>36</v>
      </c>
      <c r="I10" s="24" t="s">
        <v>351</v>
      </c>
      <c r="O10" s="438" t="s">
        <v>352</v>
      </c>
      <c r="S10" s="35"/>
      <c r="T10" s="26"/>
      <c r="U10" s="27"/>
      <c r="V10" s="36" t="s">
        <v>44</v>
      </c>
      <c r="X10" s="24" t="s">
        <v>353</v>
      </c>
      <c r="AC10" s="438" t="s">
        <v>41</v>
      </c>
      <c r="AH10" s="35"/>
      <c r="AI10" s="20"/>
      <c r="AJ10" s="20"/>
      <c r="AK10" s="20"/>
      <c r="AL10" s="20"/>
      <c r="AM10" s="20"/>
      <c r="AN10" s="20"/>
    </row>
    <row r="11" ht="27.0" customHeight="1">
      <c r="A11" s="20"/>
      <c r="B11" s="20"/>
      <c r="C11" s="20"/>
      <c r="D11" s="20"/>
      <c r="E11" s="20"/>
      <c r="F11" s="21"/>
      <c r="G11" s="37" t="s">
        <v>30</v>
      </c>
      <c r="I11" s="31" t="s">
        <v>354</v>
      </c>
      <c r="O11" s="439" t="s">
        <v>48</v>
      </c>
      <c r="S11" s="39"/>
      <c r="T11" s="26"/>
      <c r="U11" s="27"/>
      <c r="V11" s="40" t="s">
        <v>17</v>
      </c>
      <c r="X11" s="31" t="s">
        <v>355</v>
      </c>
      <c r="AC11" s="439" t="s">
        <v>12</v>
      </c>
      <c r="AH11" s="39"/>
      <c r="AI11" s="20"/>
      <c r="AJ11" s="20"/>
      <c r="AK11" s="20"/>
      <c r="AL11" s="20"/>
      <c r="AM11" s="20"/>
      <c r="AN11" s="20"/>
    </row>
    <row r="12" ht="27.0" customHeight="1">
      <c r="A12" s="20"/>
      <c r="B12" s="20"/>
      <c r="C12" s="20"/>
      <c r="D12" s="20"/>
      <c r="E12" s="20"/>
      <c r="F12" s="21"/>
      <c r="G12" s="34" t="s">
        <v>13</v>
      </c>
      <c r="I12" s="24" t="s">
        <v>356</v>
      </c>
      <c r="O12" s="438" t="s">
        <v>48</v>
      </c>
      <c r="S12" s="35"/>
      <c r="T12" s="26"/>
      <c r="U12" s="27"/>
      <c r="V12" s="36" t="s">
        <v>25</v>
      </c>
      <c r="X12" s="24" t="s">
        <v>357</v>
      </c>
      <c r="AC12" s="438" t="s">
        <v>41</v>
      </c>
      <c r="AH12" s="35"/>
      <c r="AI12" s="20"/>
      <c r="AJ12" s="20"/>
      <c r="AK12" s="20"/>
      <c r="AL12" s="20"/>
      <c r="AM12" s="20"/>
      <c r="AN12" s="20"/>
    </row>
    <row r="13" ht="27.0" customHeight="1">
      <c r="A13" s="20"/>
      <c r="B13" s="20"/>
      <c r="C13" s="20"/>
      <c r="D13" s="20"/>
      <c r="E13" s="20"/>
      <c r="F13" s="21"/>
      <c r="G13" s="37" t="s">
        <v>7</v>
      </c>
      <c r="I13" s="31" t="s">
        <v>358</v>
      </c>
      <c r="O13" s="439" t="s">
        <v>9</v>
      </c>
      <c r="S13" s="39"/>
      <c r="T13" s="26"/>
      <c r="U13" s="27"/>
      <c r="V13" s="40" t="s">
        <v>27</v>
      </c>
      <c r="X13" s="31" t="s">
        <v>359</v>
      </c>
      <c r="AC13" s="439" t="s">
        <v>9</v>
      </c>
      <c r="AH13" s="39"/>
      <c r="AI13" s="20"/>
      <c r="AJ13" s="20"/>
      <c r="AK13" s="20"/>
      <c r="AL13" s="20"/>
      <c r="AM13" s="20"/>
      <c r="AN13" s="20"/>
    </row>
    <row r="14" ht="27.0" customHeight="1">
      <c r="A14" s="20"/>
      <c r="B14" s="20"/>
      <c r="C14" s="20"/>
      <c r="D14" s="20"/>
      <c r="E14" s="20"/>
      <c r="F14" s="21"/>
      <c r="G14" s="34" t="s">
        <v>39</v>
      </c>
      <c r="I14" s="24" t="s">
        <v>360</v>
      </c>
      <c r="O14" s="438" t="s">
        <v>48</v>
      </c>
      <c r="S14" s="35"/>
      <c r="T14" s="26"/>
      <c r="U14" s="27"/>
      <c r="V14" s="36" t="s">
        <v>10</v>
      </c>
      <c r="X14" s="24" t="s">
        <v>361</v>
      </c>
      <c r="AC14" s="438" t="s">
        <v>188</v>
      </c>
      <c r="AH14" s="35"/>
      <c r="AI14" s="20"/>
      <c r="AJ14" s="20"/>
      <c r="AK14" s="20"/>
      <c r="AL14" s="20"/>
      <c r="AM14" s="20"/>
      <c r="AN14" s="20"/>
    </row>
    <row r="15" ht="27.0" customHeight="1">
      <c r="A15" s="20"/>
      <c r="B15" s="20"/>
      <c r="C15" s="20"/>
      <c r="D15" s="20"/>
      <c r="E15" s="20"/>
      <c r="F15" s="21"/>
      <c r="G15" s="37" t="s">
        <v>22</v>
      </c>
      <c r="I15" s="31" t="s">
        <v>362</v>
      </c>
      <c r="O15" s="439" t="s">
        <v>21</v>
      </c>
      <c r="S15" s="39"/>
      <c r="T15" s="26"/>
      <c r="U15" s="27"/>
      <c r="V15" s="40" t="s">
        <v>19</v>
      </c>
      <c r="X15" s="31" t="s">
        <v>363</v>
      </c>
      <c r="AC15" s="439" t="s">
        <v>9</v>
      </c>
      <c r="AH15" s="39"/>
      <c r="AI15" s="20"/>
      <c r="AJ15" s="20"/>
      <c r="AK15" s="20"/>
      <c r="AL15" s="20"/>
      <c r="AM15" s="20"/>
      <c r="AN15" s="20"/>
    </row>
    <row r="16" ht="27.0" hidden="1" customHeight="1">
      <c r="A16" s="20"/>
      <c r="B16" s="20"/>
      <c r="C16" s="20"/>
      <c r="D16" s="20"/>
      <c r="E16" s="20"/>
      <c r="F16" s="21"/>
      <c r="G16" s="34"/>
      <c r="I16" s="24"/>
      <c r="O16" s="24"/>
      <c r="S16" s="35"/>
      <c r="T16" s="26"/>
      <c r="U16" s="27"/>
      <c r="V16" s="36"/>
      <c r="X16" s="24"/>
      <c r="AC16" s="24"/>
      <c r="AH16" s="35"/>
      <c r="AI16" s="20"/>
      <c r="AJ16" s="20"/>
      <c r="AK16" s="20"/>
      <c r="AL16" s="20"/>
      <c r="AM16" s="20"/>
      <c r="AN16" s="20"/>
    </row>
    <row r="17" ht="27.0" hidden="1" customHeight="1">
      <c r="A17" s="20"/>
      <c r="B17" s="20"/>
      <c r="C17" s="20"/>
      <c r="D17" s="20"/>
      <c r="E17" s="20"/>
      <c r="F17" s="21"/>
      <c r="G17" s="37"/>
      <c r="I17" s="31"/>
      <c r="O17" s="31"/>
      <c r="S17" s="39"/>
      <c r="T17" s="26"/>
      <c r="U17" s="27"/>
      <c r="V17" s="40"/>
      <c r="X17" s="31"/>
      <c r="AC17" s="31"/>
      <c r="AH17" s="39"/>
      <c r="AI17" s="20"/>
      <c r="AJ17" s="20"/>
      <c r="AK17" s="20"/>
      <c r="AL17" s="20"/>
      <c r="AM17" s="20"/>
      <c r="AN17" s="20"/>
    </row>
    <row r="18" ht="27.0" hidden="1" customHeight="1">
      <c r="A18" s="20"/>
      <c r="B18" s="20"/>
      <c r="C18" s="20"/>
      <c r="D18" s="20"/>
      <c r="E18" s="20"/>
      <c r="F18" s="21"/>
      <c r="G18" s="34"/>
      <c r="I18" s="24"/>
      <c r="O18" s="24"/>
      <c r="S18" s="35"/>
      <c r="T18" s="26"/>
      <c r="U18" s="27"/>
      <c r="V18" s="36"/>
      <c r="X18" s="24"/>
      <c r="AC18" s="24"/>
      <c r="AH18" s="35"/>
      <c r="AI18" s="20"/>
      <c r="AJ18" s="20"/>
      <c r="AK18" s="20"/>
      <c r="AL18" s="20"/>
      <c r="AM18" s="20"/>
      <c r="AN18" s="20"/>
    </row>
    <row r="19" ht="27.0" hidden="1" customHeight="1">
      <c r="A19" s="20"/>
      <c r="B19" s="20"/>
      <c r="C19" s="20"/>
      <c r="D19" s="20"/>
      <c r="E19" s="20"/>
      <c r="F19" s="21"/>
      <c r="G19" s="37"/>
      <c r="I19" s="31"/>
      <c r="O19" s="31"/>
      <c r="S19" s="39"/>
      <c r="T19" s="26"/>
      <c r="U19" s="27"/>
      <c r="V19" s="40"/>
      <c r="X19" s="31"/>
      <c r="AC19" s="31"/>
      <c r="AH19" s="39"/>
      <c r="AI19" s="20"/>
      <c r="AJ19" s="20"/>
      <c r="AK19" s="20"/>
      <c r="AL19" s="20"/>
      <c r="AM19" s="20"/>
      <c r="AN19" s="20"/>
    </row>
    <row r="20" ht="27.0" hidden="1" customHeight="1">
      <c r="A20" s="20"/>
      <c r="B20" s="20"/>
      <c r="C20" s="20"/>
      <c r="D20" s="20"/>
      <c r="E20" s="20"/>
      <c r="F20" s="21"/>
      <c r="G20" s="34"/>
      <c r="I20" s="24"/>
      <c r="O20" s="24"/>
      <c r="S20" s="35"/>
      <c r="T20" s="26"/>
      <c r="U20" s="27"/>
      <c r="V20" s="36"/>
      <c r="X20" s="24"/>
      <c r="AC20" s="24"/>
      <c r="AH20" s="35"/>
      <c r="AI20" s="20"/>
      <c r="AJ20" s="20"/>
      <c r="AK20" s="20"/>
      <c r="AL20" s="20"/>
      <c r="AM20" s="20"/>
      <c r="AN20" s="20"/>
    </row>
    <row r="21" ht="27.0" hidden="1" customHeight="1">
      <c r="A21" s="20"/>
      <c r="B21" s="20"/>
      <c r="C21" s="20"/>
      <c r="D21" s="20"/>
      <c r="E21" s="20"/>
      <c r="F21" s="21"/>
      <c r="G21" s="37"/>
      <c r="I21" s="31"/>
      <c r="O21" s="31"/>
      <c r="S21" s="39"/>
      <c r="T21" s="26"/>
      <c r="U21" s="27"/>
      <c r="V21" s="40"/>
      <c r="X21" s="31"/>
      <c r="AC21" s="31"/>
      <c r="AH21" s="39"/>
      <c r="AI21" s="20"/>
      <c r="AJ21" s="20"/>
      <c r="AK21" s="20"/>
      <c r="AL21" s="20"/>
      <c r="AM21" s="20"/>
      <c r="AN21" s="20"/>
    </row>
    <row r="22" ht="27.0" hidden="1" customHeight="1">
      <c r="A22" s="20"/>
      <c r="B22" s="20"/>
      <c r="C22" s="20"/>
      <c r="D22" s="20"/>
      <c r="E22" s="20"/>
      <c r="F22" s="21"/>
      <c r="G22" s="34"/>
      <c r="I22" s="24"/>
      <c r="O22" s="24"/>
      <c r="S22" s="35"/>
      <c r="T22" s="26"/>
      <c r="U22" s="27"/>
      <c r="V22" s="36"/>
      <c r="X22" s="24"/>
      <c r="AC22" s="24"/>
      <c r="AH22" s="35"/>
      <c r="AI22" s="20"/>
      <c r="AJ22" s="20"/>
      <c r="AK22" s="20"/>
      <c r="AL22" s="20"/>
      <c r="AM22" s="20"/>
      <c r="AN22" s="20"/>
    </row>
    <row r="23" ht="27.0" hidden="1" customHeight="1">
      <c r="A23" s="20"/>
      <c r="B23" s="20"/>
      <c r="C23" s="20"/>
      <c r="D23" s="20"/>
      <c r="E23" s="20"/>
      <c r="F23" s="21"/>
      <c r="G23" s="37"/>
      <c r="I23" s="31"/>
      <c r="O23" s="31"/>
      <c r="S23" s="39"/>
      <c r="T23" s="26"/>
      <c r="U23" s="27"/>
      <c r="V23" s="40"/>
      <c r="X23" s="31"/>
      <c r="AC23" s="31"/>
      <c r="AH23" s="39"/>
      <c r="AI23" s="20"/>
      <c r="AJ23" s="20"/>
      <c r="AK23" s="20"/>
      <c r="AL23" s="20"/>
      <c r="AM23" s="20"/>
      <c r="AN23" s="20"/>
    </row>
    <row r="24" ht="27.0" hidden="1" customHeight="1">
      <c r="A24" s="20"/>
      <c r="B24" s="20"/>
      <c r="C24" s="20"/>
      <c r="D24" s="20"/>
      <c r="E24" s="21" t="s">
        <v>49</v>
      </c>
      <c r="F24" s="21">
        <v>17.0</v>
      </c>
      <c r="G24" s="34" t="str">
        <f t="shared" ref="G24:G39" si="1">V8</f>
        <v>2A</v>
      </c>
      <c r="I24" s="26" t="str">
        <f t="shared" ref="I24:I39" si="2">X8</f>
        <v>LANDRAUD Patrice (69)</v>
      </c>
      <c r="O24" s="26" t="str">
        <f t="shared" ref="O24:O39" si="3">AC8</f>
        <v>CBD 69</v>
      </c>
      <c r="S24" s="35"/>
      <c r="T24" s="26"/>
      <c r="U24" s="27"/>
      <c r="V24" s="41"/>
      <c r="X24" s="26"/>
      <c r="AC24" s="26"/>
      <c r="AH24" s="35"/>
      <c r="AI24" s="20"/>
      <c r="AJ24" s="20"/>
      <c r="AK24" s="20"/>
      <c r="AL24" s="20"/>
      <c r="AM24" s="20"/>
      <c r="AN24" s="20"/>
    </row>
    <row r="25" ht="27.0" hidden="1" customHeight="1">
      <c r="A25" s="20"/>
      <c r="B25" s="20"/>
      <c r="C25" s="20"/>
      <c r="D25" s="20"/>
      <c r="E25" s="21" t="s">
        <v>49</v>
      </c>
      <c r="F25" s="21">
        <v>18.0</v>
      </c>
      <c r="G25" s="37" t="str">
        <f t="shared" si="1"/>
        <v>3C</v>
      </c>
      <c r="I25" s="38" t="str">
        <f t="shared" si="2"/>
        <v>LEVIEUX Jérôme (38)</v>
      </c>
      <c r="O25" s="38" t="str">
        <f t="shared" si="3"/>
        <v>CBD 38</v>
      </c>
      <c r="S25" s="39"/>
      <c r="T25" s="26"/>
      <c r="U25" s="27"/>
      <c r="V25" s="42"/>
      <c r="X25" s="38"/>
      <c r="AC25" s="38"/>
      <c r="AH25" s="39"/>
      <c r="AI25" s="20"/>
      <c r="AJ25" s="20"/>
      <c r="AK25" s="20"/>
      <c r="AL25" s="20"/>
      <c r="AM25" s="20"/>
      <c r="AN25" s="20"/>
    </row>
    <row r="26" ht="27.0" hidden="1" customHeight="1">
      <c r="A26" s="20"/>
      <c r="B26" s="20"/>
      <c r="C26" s="20"/>
      <c r="D26" s="20"/>
      <c r="E26" s="21" t="s">
        <v>49</v>
      </c>
      <c r="F26" s="21">
        <v>19.0</v>
      </c>
      <c r="G26" s="34" t="str">
        <f t="shared" si="1"/>
        <v>2D</v>
      </c>
      <c r="I26" s="26" t="str">
        <f t="shared" si="2"/>
        <v>MANCUSO Gaétan (73)</v>
      </c>
      <c r="O26" s="26" t="str">
        <f t="shared" si="3"/>
        <v>CBD 73</v>
      </c>
      <c r="S26" s="35"/>
      <c r="T26" s="26"/>
      <c r="U26" s="27"/>
      <c r="V26" s="41"/>
      <c r="X26" s="26"/>
      <c r="AC26" s="26"/>
      <c r="AH26" s="35"/>
      <c r="AI26" s="20"/>
      <c r="AJ26" s="20"/>
      <c r="AK26" s="20"/>
      <c r="AL26" s="20"/>
      <c r="AM26" s="20"/>
      <c r="AN26" s="20"/>
    </row>
    <row r="27" ht="27.0" hidden="1" customHeight="1">
      <c r="A27" s="20"/>
      <c r="B27" s="20"/>
      <c r="C27" s="20"/>
      <c r="D27" s="20"/>
      <c r="E27" s="21" t="s">
        <v>49</v>
      </c>
      <c r="F27" s="21">
        <v>20.0</v>
      </c>
      <c r="G27" s="37" t="str">
        <f t="shared" si="1"/>
        <v>1B</v>
      </c>
      <c r="I27" s="38" t="str">
        <f t="shared" si="2"/>
        <v>MARTINEZ Rémi (26)</v>
      </c>
      <c r="O27" s="38" t="str">
        <f t="shared" si="3"/>
        <v>CBD 26</v>
      </c>
      <c r="S27" s="39"/>
      <c r="T27" s="26"/>
      <c r="U27" s="27"/>
      <c r="V27" s="42"/>
      <c r="X27" s="38"/>
      <c r="AC27" s="38"/>
      <c r="AH27" s="39"/>
      <c r="AI27" s="20"/>
      <c r="AJ27" s="20"/>
      <c r="AK27" s="20"/>
      <c r="AL27" s="20"/>
      <c r="AM27" s="20"/>
      <c r="AN27" s="20"/>
    </row>
    <row r="28" ht="27.0" hidden="1" customHeight="1">
      <c r="A28" s="20"/>
      <c r="B28" s="20"/>
      <c r="C28" s="20"/>
      <c r="D28" s="20"/>
      <c r="E28" s="21" t="s">
        <v>49</v>
      </c>
      <c r="F28" s="21">
        <v>21.0</v>
      </c>
      <c r="G28" s="34" t="str">
        <f t="shared" si="1"/>
        <v>3D</v>
      </c>
      <c r="I28" s="26" t="str">
        <f t="shared" si="2"/>
        <v>MOLLARD Philippe (73)</v>
      </c>
      <c r="O28" s="26" t="str">
        <f t="shared" si="3"/>
        <v>CBD 73</v>
      </c>
      <c r="S28" s="35"/>
      <c r="T28" s="26"/>
      <c r="U28" s="27"/>
      <c r="V28" s="41"/>
      <c r="X28" s="26"/>
      <c r="AC28" s="26"/>
      <c r="AH28" s="35"/>
      <c r="AI28" s="20"/>
      <c r="AJ28" s="20"/>
      <c r="AK28" s="20"/>
      <c r="AL28" s="20"/>
      <c r="AM28" s="20"/>
      <c r="AN28" s="20"/>
    </row>
    <row r="29" ht="27.0" hidden="1" customHeight="1">
      <c r="A29" s="20"/>
      <c r="B29" s="20"/>
      <c r="C29" s="20"/>
      <c r="D29" s="20"/>
      <c r="E29" s="21" t="s">
        <v>49</v>
      </c>
      <c r="F29" s="21">
        <v>22.0</v>
      </c>
      <c r="G29" s="37" t="str">
        <f t="shared" si="1"/>
        <v>1A</v>
      </c>
      <c r="I29" s="38" t="str">
        <f t="shared" si="2"/>
        <v>MONCENIS Olivier (01)</v>
      </c>
      <c r="O29" s="38" t="str">
        <f t="shared" si="3"/>
        <v>CBD 01</v>
      </c>
      <c r="S29" s="39"/>
      <c r="T29" s="26"/>
      <c r="U29" s="27"/>
      <c r="V29" s="42"/>
      <c r="X29" s="38"/>
      <c r="AC29" s="38"/>
      <c r="AH29" s="39"/>
      <c r="AI29" s="20"/>
      <c r="AJ29" s="20"/>
      <c r="AK29" s="20"/>
      <c r="AL29" s="20"/>
      <c r="AM29" s="20"/>
      <c r="AN29" s="20"/>
    </row>
    <row r="30" ht="27.0" hidden="1" customHeight="1">
      <c r="A30" s="20"/>
      <c r="B30" s="20"/>
      <c r="C30" s="20"/>
      <c r="D30" s="20"/>
      <c r="E30" s="21" t="s">
        <v>49</v>
      </c>
      <c r="F30" s="21">
        <v>23.0</v>
      </c>
      <c r="G30" s="34" t="str">
        <f t="shared" si="1"/>
        <v>4A</v>
      </c>
      <c r="I30" s="26" t="str">
        <f t="shared" si="2"/>
        <v>PERCHERANCIER Anthony (71)</v>
      </c>
      <c r="O30" s="26" t="str">
        <f t="shared" si="3"/>
        <v>CBD 71</v>
      </c>
      <c r="S30" s="35"/>
      <c r="T30" s="26"/>
      <c r="U30" s="27"/>
      <c r="V30" s="41"/>
      <c r="X30" s="26"/>
      <c r="AC30" s="26"/>
      <c r="AH30" s="35"/>
      <c r="AI30" s="20"/>
      <c r="AJ30" s="20"/>
      <c r="AK30" s="20"/>
      <c r="AL30" s="20"/>
      <c r="AM30" s="20"/>
      <c r="AN30" s="20"/>
    </row>
    <row r="31" ht="27.0" hidden="1" customHeight="1">
      <c r="A31" s="20"/>
      <c r="B31" s="20"/>
      <c r="C31" s="20"/>
      <c r="D31" s="20"/>
      <c r="E31" s="21" t="s">
        <v>49</v>
      </c>
      <c r="F31" s="21">
        <v>24.0</v>
      </c>
      <c r="G31" s="37" t="str">
        <f t="shared" si="1"/>
        <v>1D</v>
      </c>
      <c r="I31" s="38" t="str">
        <f t="shared" si="2"/>
        <v>VIRET Christophe (01)</v>
      </c>
      <c r="O31" s="38" t="str">
        <f t="shared" si="3"/>
        <v>CBD 01</v>
      </c>
      <c r="S31" s="39"/>
      <c r="T31" s="26"/>
      <c r="U31" s="27"/>
      <c r="V31" s="42"/>
      <c r="X31" s="38"/>
      <c r="AC31" s="38"/>
      <c r="AH31" s="39"/>
      <c r="AI31" s="20"/>
      <c r="AJ31" s="20"/>
      <c r="AK31" s="20"/>
      <c r="AL31" s="20"/>
      <c r="AM31" s="20"/>
      <c r="AN31" s="20"/>
    </row>
    <row r="32" ht="27.0" hidden="1" customHeight="1">
      <c r="A32" s="20"/>
      <c r="B32" s="20"/>
      <c r="C32" s="20"/>
      <c r="D32" s="20"/>
      <c r="E32" s="21" t="s">
        <v>49</v>
      </c>
      <c r="F32" s="21">
        <v>25.0</v>
      </c>
      <c r="G32" s="34" t="str">
        <f t="shared" si="1"/>
        <v/>
      </c>
      <c r="I32" s="26" t="str">
        <f t="shared" si="2"/>
        <v/>
      </c>
      <c r="O32" s="26" t="str">
        <f t="shared" si="3"/>
        <v/>
      </c>
      <c r="S32" s="35"/>
      <c r="T32" s="26"/>
      <c r="U32" s="27"/>
      <c r="V32" s="41"/>
      <c r="X32" s="26"/>
      <c r="AC32" s="26"/>
      <c r="AH32" s="35"/>
      <c r="AI32" s="20"/>
      <c r="AJ32" s="20"/>
      <c r="AK32" s="20"/>
      <c r="AL32" s="20"/>
      <c r="AM32" s="20"/>
      <c r="AN32" s="20"/>
    </row>
    <row r="33" ht="27.0" hidden="1" customHeight="1">
      <c r="A33" s="20"/>
      <c r="B33" s="20"/>
      <c r="C33" s="20"/>
      <c r="D33" s="20"/>
      <c r="E33" s="21" t="s">
        <v>49</v>
      </c>
      <c r="F33" s="21">
        <v>26.0</v>
      </c>
      <c r="G33" s="37" t="str">
        <f t="shared" si="1"/>
        <v/>
      </c>
      <c r="I33" s="38" t="str">
        <f t="shared" si="2"/>
        <v/>
      </c>
      <c r="O33" s="38" t="str">
        <f t="shared" si="3"/>
        <v/>
      </c>
      <c r="S33" s="39"/>
      <c r="T33" s="26"/>
      <c r="U33" s="27"/>
      <c r="V33" s="42"/>
      <c r="X33" s="38"/>
      <c r="AC33" s="38"/>
      <c r="AH33" s="39"/>
      <c r="AI33" s="20"/>
      <c r="AJ33" s="20"/>
      <c r="AK33" s="20"/>
      <c r="AL33" s="20"/>
      <c r="AM33" s="20"/>
      <c r="AN33" s="20"/>
    </row>
    <row r="34" ht="27.0" hidden="1" customHeight="1">
      <c r="A34" s="20"/>
      <c r="B34" s="20"/>
      <c r="C34" s="20"/>
      <c r="D34" s="20"/>
      <c r="E34" s="21" t="s">
        <v>49</v>
      </c>
      <c r="F34" s="21">
        <v>27.0</v>
      </c>
      <c r="G34" s="34" t="str">
        <f t="shared" si="1"/>
        <v/>
      </c>
      <c r="I34" s="26" t="str">
        <f t="shared" si="2"/>
        <v/>
      </c>
      <c r="O34" s="26" t="str">
        <f t="shared" si="3"/>
        <v/>
      </c>
      <c r="S34" s="35"/>
      <c r="T34" s="26"/>
      <c r="U34" s="27"/>
      <c r="V34" s="41"/>
      <c r="X34" s="26"/>
      <c r="AC34" s="26"/>
      <c r="AH34" s="35"/>
      <c r="AI34" s="20"/>
      <c r="AJ34" s="20"/>
      <c r="AK34" s="20"/>
      <c r="AL34" s="20"/>
      <c r="AM34" s="20"/>
      <c r="AN34" s="20"/>
    </row>
    <row r="35" ht="27.0" hidden="1" customHeight="1">
      <c r="A35" s="20"/>
      <c r="B35" s="20"/>
      <c r="C35" s="20"/>
      <c r="D35" s="20"/>
      <c r="E35" s="21" t="s">
        <v>49</v>
      </c>
      <c r="F35" s="21">
        <v>28.0</v>
      </c>
      <c r="G35" s="37" t="str">
        <f t="shared" si="1"/>
        <v/>
      </c>
      <c r="I35" s="38" t="str">
        <f t="shared" si="2"/>
        <v/>
      </c>
      <c r="O35" s="38" t="str">
        <f t="shared" si="3"/>
        <v/>
      </c>
      <c r="S35" s="39"/>
      <c r="T35" s="26"/>
      <c r="U35" s="27"/>
      <c r="V35" s="42"/>
      <c r="X35" s="38"/>
      <c r="AC35" s="38"/>
      <c r="AH35" s="39"/>
      <c r="AI35" s="20"/>
      <c r="AJ35" s="20"/>
      <c r="AK35" s="20"/>
      <c r="AL35" s="20"/>
      <c r="AM35" s="20"/>
      <c r="AN35" s="20"/>
    </row>
    <row r="36" ht="27.0" hidden="1" customHeight="1">
      <c r="A36" s="20"/>
      <c r="B36" s="20"/>
      <c r="C36" s="20"/>
      <c r="D36" s="20"/>
      <c r="E36" s="21" t="s">
        <v>49</v>
      </c>
      <c r="F36" s="21">
        <v>29.0</v>
      </c>
      <c r="G36" s="34" t="str">
        <f t="shared" si="1"/>
        <v/>
      </c>
      <c r="I36" s="26" t="str">
        <f t="shared" si="2"/>
        <v/>
      </c>
      <c r="O36" s="26" t="str">
        <f t="shared" si="3"/>
        <v/>
      </c>
      <c r="S36" s="35"/>
      <c r="T36" s="26"/>
      <c r="U36" s="27"/>
      <c r="V36" s="41"/>
      <c r="X36" s="26"/>
      <c r="AC36" s="26"/>
      <c r="AH36" s="35"/>
      <c r="AI36" s="20"/>
      <c r="AJ36" s="20"/>
      <c r="AK36" s="20"/>
      <c r="AL36" s="20"/>
      <c r="AM36" s="20"/>
      <c r="AN36" s="20"/>
    </row>
    <row r="37" ht="27.0" hidden="1" customHeight="1">
      <c r="A37" s="20"/>
      <c r="B37" s="20"/>
      <c r="C37" s="20"/>
      <c r="D37" s="20"/>
      <c r="E37" s="21" t="s">
        <v>49</v>
      </c>
      <c r="F37" s="21">
        <v>30.0</v>
      </c>
      <c r="G37" s="37" t="str">
        <f t="shared" si="1"/>
        <v/>
      </c>
      <c r="I37" s="38" t="str">
        <f t="shared" si="2"/>
        <v/>
      </c>
      <c r="O37" s="38" t="str">
        <f t="shared" si="3"/>
        <v/>
      </c>
      <c r="S37" s="39"/>
      <c r="T37" s="26"/>
      <c r="U37" s="27"/>
      <c r="V37" s="42"/>
      <c r="X37" s="38"/>
      <c r="AC37" s="38"/>
      <c r="AH37" s="39"/>
      <c r="AI37" s="20"/>
      <c r="AJ37" s="20"/>
      <c r="AK37" s="20"/>
      <c r="AL37" s="20"/>
      <c r="AM37" s="20"/>
      <c r="AN37" s="20"/>
    </row>
    <row r="38" ht="27.0" hidden="1" customHeight="1">
      <c r="A38" s="20"/>
      <c r="B38" s="20"/>
      <c r="C38" s="20"/>
      <c r="D38" s="20"/>
      <c r="E38" s="21" t="s">
        <v>49</v>
      </c>
      <c r="F38" s="21">
        <v>31.0</v>
      </c>
      <c r="G38" s="34" t="str">
        <f t="shared" si="1"/>
        <v/>
      </c>
      <c r="I38" s="26" t="str">
        <f t="shared" si="2"/>
        <v/>
      </c>
      <c r="O38" s="26" t="str">
        <f t="shared" si="3"/>
        <v/>
      </c>
      <c r="S38" s="35"/>
      <c r="T38" s="26"/>
      <c r="U38" s="27"/>
      <c r="V38" s="41"/>
      <c r="X38" s="26"/>
      <c r="AC38" s="26"/>
      <c r="AH38" s="35"/>
      <c r="AI38" s="20"/>
      <c r="AJ38" s="20"/>
      <c r="AK38" s="20"/>
      <c r="AL38" s="20"/>
      <c r="AM38" s="20"/>
      <c r="AN38" s="20"/>
    </row>
    <row r="39" ht="27.0" hidden="1" customHeight="1">
      <c r="A39" s="20"/>
      <c r="B39" s="20"/>
      <c r="C39" s="20"/>
      <c r="D39" s="20"/>
      <c r="E39" s="21" t="s">
        <v>49</v>
      </c>
      <c r="F39" s="21">
        <v>32.0</v>
      </c>
      <c r="G39" s="37" t="str">
        <f t="shared" si="1"/>
        <v/>
      </c>
      <c r="I39" s="38" t="str">
        <f t="shared" si="2"/>
        <v/>
      </c>
      <c r="O39" s="38" t="str">
        <f t="shared" si="3"/>
        <v/>
      </c>
      <c r="S39" s="39"/>
      <c r="T39" s="26"/>
      <c r="U39" s="27"/>
      <c r="V39" s="42"/>
      <c r="X39" s="38"/>
      <c r="AC39" s="38"/>
      <c r="AH39" s="39"/>
      <c r="AI39" s="20"/>
      <c r="AJ39" s="20"/>
      <c r="AK39" s="20"/>
      <c r="AL39" s="20"/>
      <c r="AM39" s="20"/>
      <c r="AN39" s="20"/>
    </row>
    <row r="40" ht="27.0" customHeight="1">
      <c r="A40" s="20"/>
      <c r="B40" s="20"/>
      <c r="C40" s="20"/>
      <c r="D40" s="20"/>
      <c r="E40" s="20"/>
      <c r="F40" s="2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20"/>
      <c r="U40" s="2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20"/>
      <c r="AJ40" s="20"/>
      <c r="AK40" s="20"/>
      <c r="AL40" s="20"/>
      <c r="AM40" s="20"/>
      <c r="AN40" s="20"/>
    </row>
    <row r="41" ht="27.0" customHeight="1">
      <c r="A41" s="44" t="s">
        <v>364</v>
      </c>
    </row>
    <row r="42" ht="27.0" customHeight="1">
      <c r="A42" s="45"/>
      <c r="B42" s="46" t="s">
        <v>51</v>
      </c>
      <c r="C42" s="47"/>
      <c r="D42" s="47"/>
      <c r="E42" s="47"/>
      <c r="F42" s="47"/>
      <c r="G42" s="47"/>
      <c r="H42" s="47"/>
      <c r="I42" s="47"/>
      <c r="J42" s="45"/>
      <c r="K42" s="45"/>
      <c r="L42" s="48" t="s">
        <v>52</v>
      </c>
      <c r="M42" s="49"/>
      <c r="N42" s="49"/>
      <c r="O42" s="49"/>
      <c r="P42" s="49"/>
      <c r="Q42" s="49"/>
      <c r="R42" s="49"/>
      <c r="S42" s="49"/>
      <c r="T42" s="45"/>
      <c r="U42" s="45"/>
      <c r="V42" s="50" t="s">
        <v>53</v>
      </c>
      <c r="W42" s="51"/>
      <c r="X42" s="51"/>
      <c r="Y42" s="51"/>
      <c r="Z42" s="51"/>
      <c r="AA42" s="51"/>
      <c r="AB42" s="51"/>
      <c r="AC42" s="51"/>
      <c r="AD42" s="45"/>
      <c r="AE42" s="45"/>
      <c r="AF42" s="52" t="s">
        <v>54</v>
      </c>
      <c r="AG42" s="53"/>
      <c r="AH42" s="53"/>
      <c r="AI42" s="53"/>
      <c r="AJ42" s="53"/>
      <c r="AK42" s="53"/>
      <c r="AL42" s="53"/>
      <c r="AM42" s="53"/>
      <c r="AN42" s="45"/>
    </row>
    <row r="43" ht="27.0" customHeight="1">
      <c r="A43" s="54"/>
      <c r="B43" s="55" t="s">
        <v>365</v>
      </c>
      <c r="C43" s="54"/>
      <c r="D43" s="54"/>
      <c r="E43" s="54"/>
      <c r="F43" s="54"/>
      <c r="G43" s="54"/>
      <c r="H43" s="56" t="s">
        <v>56</v>
      </c>
      <c r="I43" s="57" t="s">
        <v>57</v>
      </c>
      <c r="J43" s="54"/>
      <c r="K43" s="54"/>
      <c r="L43" s="58" t="str">
        <f>B43</f>
        <v>PARTIE 1 : 10H15 - 12H15 (VEN)</v>
      </c>
      <c r="M43" s="54"/>
      <c r="N43" s="54"/>
      <c r="O43" s="54"/>
      <c r="P43" s="54"/>
      <c r="Q43" s="54"/>
      <c r="R43" s="56" t="s">
        <v>56</v>
      </c>
      <c r="S43" s="57" t="s">
        <v>57</v>
      </c>
      <c r="T43" s="54"/>
      <c r="U43" s="54"/>
      <c r="V43" s="59" t="str">
        <f>B43</f>
        <v>PARTIE 1 : 10H15 - 12H15 (VEN)</v>
      </c>
      <c r="W43" s="54"/>
      <c r="X43" s="54"/>
      <c r="Y43" s="54"/>
      <c r="Z43" s="54"/>
      <c r="AA43" s="54"/>
      <c r="AB43" s="56" t="s">
        <v>56</v>
      </c>
      <c r="AC43" s="57" t="s">
        <v>57</v>
      </c>
      <c r="AD43" s="54"/>
      <c r="AE43" s="54"/>
      <c r="AF43" s="60" t="str">
        <f>B43</f>
        <v>PARTIE 1 : 10H15 - 12H15 (VEN)</v>
      </c>
      <c r="AG43" s="54"/>
      <c r="AH43" s="54"/>
      <c r="AI43" s="54"/>
      <c r="AJ43" s="54"/>
      <c r="AK43" s="54"/>
      <c r="AL43" s="56" t="s">
        <v>56</v>
      </c>
      <c r="AM43" s="57" t="s">
        <v>57</v>
      </c>
      <c r="AN43" s="54"/>
    </row>
    <row r="44" ht="27.0" customHeight="1">
      <c r="A44" s="61" t="s">
        <v>58</v>
      </c>
      <c r="B44" s="62">
        <v>2.0</v>
      </c>
      <c r="C44" s="175" t="str">
        <f>IFERROR(VLOOKUP("1A",$G$8:$N$39,3,FALSE),"")</f>
        <v>MONCENIS Olivier (01)</v>
      </c>
      <c r="D44" s="64"/>
      <c r="E44" s="64"/>
      <c r="F44" s="64"/>
      <c r="G44" s="65"/>
      <c r="H44" s="66"/>
      <c r="I44" s="67"/>
      <c r="J44" s="68"/>
      <c r="K44" s="61"/>
      <c r="L44" s="69">
        <v>4.0</v>
      </c>
      <c r="M44" s="176" t="str">
        <f>IFERROR(VLOOKUP("2A",$G$8:$N$39,3,FALSE),"")</f>
        <v>LANDRAUD Patrice (69)</v>
      </c>
      <c r="N44" s="71"/>
      <c r="O44" s="71"/>
      <c r="P44" s="71"/>
      <c r="Q44" s="72"/>
      <c r="R44" s="73"/>
      <c r="S44" s="74"/>
      <c r="T44" s="68"/>
      <c r="U44" s="61"/>
      <c r="V44" s="75">
        <v>6.0</v>
      </c>
      <c r="W44" s="177" t="str">
        <f>IFERROR(VLOOKUP("3A",$G$8:$N$39,3,FALSE),"")</f>
        <v>ABRATE Didier (06)</v>
      </c>
      <c r="X44" s="77"/>
      <c r="Y44" s="77"/>
      <c r="Z44" s="77"/>
      <c r="AA44" s="78"/>
      <c r="AB44" s="79"/>
      <c r="AC44" s="80"/>
      <c r="AD44" s="68"/>
      <c r="AE44" s="61"/>
      <c r="AF44" s="81">
        <v>8.0</v>
      </c>
      <c r="AG44" s="178" t="str">
        <f>IFERROR(VLOOKUP("4A",$G$8:$N$39,3,FALSE),"")</f>
        <v>PERCHERANCIER Anthony (71)</v>
      </c>
      <c r="AH44" s="83"/>
      <c r="AI44" s="83"/>
      <c r="AJ44" s="83"/>
      <c r="AK44" s="84"/>
      <c r="AL44" s="85"/>
      <c r="AM44" s="86"/>
      <c r="AN44" s="68" t="str">
        <f>AG45</f>
        <v>GONDRAND Gérard (38)</v>
      </c>
    </row>
    <row r="45" ht="27.0" customHeight="1">
      <c r="A45" s="61" t="s">
        <v>58</v>
      </c>
      <c r="B45" s="87"/>
      <c r="C45" s="179" t="str">
        <f>IFERROR(VLOOKUP("1B",$G$8:$N$39,3,FALSE),"")</f>
        <v>MARTINEZ Rémi (26)</v>
      </c>
      <c r="D45" s="89"/>
      <c r="E45" s="89"/>
      <c r="F45" s="89"/>
      <c r="G45" s="90"/>
      <c r="H45" s="91"/>
      <c r="I45" s="92"/>
      <c r="J45" s="68"/>
      <c r="K45" s="61"/>
      <c r="L45" s="93"/>
      <c r="M45" s="180" t="str">
        <f>IFERROR(VLOOKUP("2B",$G$8:$N$39,3,FALSE),"")</f>
        <v>BELLIO Luc (31)</v>
      </c>
      <c r="N45" s="95"/>
      <c r="O45" s="95"/>
      <c r="P45" s="95"/>
      <c r="Q45" s="96"/>
      <c r="R45" s="97"/>
      <c r="S45" s="98"/>
      <c r="T45" s="68"/>
      <c r="U45" s="61"/>
      <c r="V45" s="99"/>
      <c r="W45" s="181" t="str">
        <f>IFERROR(VLOOKUP("3B",$G$8:$N$39,3,FALSE),"")</f>
        <v>COSTE CHAREIRE Régis (69)</v>
      </c>
      <c r="X45" s="101"/>
      <c r="Y45" s="101"/>
      <c r="Z45" s="101"/>
      <c r="AA45" s="102"/>
      <c r="AB45" s="103"/>
      <c r="AC45" s="104"/>
      <c r="AD45" s="68"/>
      <c r="AE45" s="61"/>
      <c r="AF45" s="105"/>
      <c r="AG45" s="182" t="str">
        <f>IFERROR(VLOOKUP("4B",$G$8:$N$39,3,FALSE),"")</f>
        <v>GONDRAND Gérard (38)</v>
      </c>
      <c r="AH45" s="107"/>
      <c r="AI45" s="107"/>
      <c r="AJ45" s="107"/>
      <c r="AK45" s="108"/>
      <c r="AL45" s="109"/>
      <c r="AM45" s="110"/>
      <c r="AN45" s="68" t="str">
        <f>AG44</f>
        <v>PERCHERANCIER Anthony (71)</v>
      </c>
    </row>
    <row r="46" ht="27.0" customHeight="1">
      <c r="A46" s="61" t="s">
        <v>59</v>
      </c>
      <c r="B46" s="111">
        <v>3.0</v>
      </c>
      <c r="C46" s="183" t="str">
        <f>IFERROR(VLOOKUP("1C",$G$8:$N$39,3,FALSE),"")</f>
        <v>DULAC Sébastien (69)</v>
      </c>
      <c r="G46" s="113"/>
      <c r="H46" s="114"/>
      <c r="I46" s="115"/>
      <c r="J46" s="68"/>
      <c r="K46" s="61"/>
      <c r="L46" s="116">
        <v>5.0</v>
      </c>
      <c r="M46" s="183" t="str">
        <f>IFERROR(VLOOKUP("2C",$G$8:$N$39,3,FALSE),"")</f>
        <v>BERTRAND Jean-Luc (69)</v>
      </c>
      <c r="Q46" s="113"/>
      <c r="R46" s="114"/>
      <c r="S46" s="117"/>
      <c r="T46" s="68"/>
      <c r="U46" s="61"/>
      <c r="V46" s="118">
        <v>7.0</v>
      </c>
      <c r="W46" s="183" t="str">
        <f>IFERROR(VLOOKUP("3C",$G$8:$N$39,3,FALSE),"")</f>
        <v>LEVIEUX Jérôme (38)</v>
      </c>
      <c r="AA46" s="113"/>
      <c r="AB46" s="114"/>
      <c r="AC46" s="119"/>
      <c r="AD46" s="68"/>
      <c r="AE46" s="61"/>
      <c r="AF46" s="120" t="s">
        <v>95</v>
      </c>
      <c r="AG46" s="183" t="str">
        <f>IFERROR(VLOOKUP("4C",$G$8:$N$39,3,FALSE),"")</f>
        <v>DIDONA Albert (01)</v>
      </c>
      <c r="AK46" s="113"/>
      <c r="AL46" s="114"/>
      <c r="AM46" s="121"/>
      <c r="AN46" s="68" t="str">
        <f>AG47</f>
        <v>ALAIMO Daniel (69)</v>
      </c>
    </row>
    <row r="47" ht="27.0" customHeight="1">
      <c r="A47" s="61" t="s">
        <v>59</v>
      </c>
      <c r="B47" s="122"/>
      <c r="C47" s="440" t="str">
        <f>IFERROR(VLOOKUP("1D",$G$8:$N$39,3,FALSE),"")</f>
        <v>VIRET Christophe (01)</v>
      </c>
      <c r="G47" s="124"/>
      <c r="H47" s="125"/>
      <c r="I47" s="126"/>
      <c r="J47" s="68"/>
      <c r="K47" s="61"/>
      <c r="L47" s="127"/>
      <c r="M47" s="189" t="str">
        <f>IFERROR(VLOOKUP("2D",$G$8:$N$39,3,FALSE),"")</f>
        <v>MANCUSO Gaétan (73)</v>
      </c>
      <c r="N47" s="129"/>
      <c r="O47" s="129"/>
      <c r="P47" s="129"/>
      <c r="Q47" s="130"/>
      <c r="R47" s="131"/>
      <c r="S47" s="132"/>
      <c r="T47" s="68"/>
      <c r="U47" s="61"/>
      <c r="V47" s="133"/>
      <c r="W47" s="190" t="str">
        <f>IFERROR(VLOOKUP("3D",$G$8:$N$39,3,FALSE),"")</f>
        <v>MOLLARD Philippe (73)</v>
      </c>
      <c r="X47" s="135"/>
      <c r="Y47" s="135"/>
      <c r="Z47" s="135"/>
      <c r="AA47" s="136"/>
      <c r="AB47" s="137"/>
      <c r="AC47" s="138"/>
      <c r="AD47" s="68"/>
      <c r="AE47" s="61"/>
      <c r="AF47" s="139"/>
      <c r="AG47" s="441" t="str">
        <f>IFERROR(VLOOKUP("4D",$G$8:$N$39,3,FALSE),"")</f>
        <v>ALAIMO Daniel (69)</v>
      </c>
      <c r="AK47" s="141"/>
      <c r="AL47" s="142"/>
      <c r="AM47" s="143"/>
      <c r="AN47" s="68" t="str">
        <f>AG46</f>
        <v>DIDONA Albert (01)</v>
      </c>
    </row>
    <row r="48" ht="13.5" customHeight="1">
      <c r="A48" s="144"/>
      <c r="B48" s="145" t="s">
        <v>60</v>
      </c>
      <c r="C48" s="146" t="s">
        <v>5</v>
      </c>
      <c r="D48" s="147"/>
      <c r="E48" s="147"/>
      <c r="F48" s="147"/>
      <c r="G48" s="148"/>
      <c r="H48" s="149" t="s">
        <v>57</v>
      </c>
      <c r="I48" s="150"/>
      <c r="J48" s="151"/>
      <c r="K48" s="144"/>
      <c r="L48" s="152" t="s">
        <v>60</v>
      </c>
      <c r="M48" s="153" t="s">
        <v>5</v>
      </c>
      <c r="N48" s="154"/>
      <c r="O48" s="154"/>
      <c r="P48" s="154"/>
      <c r="Q48" s="155"/>
      <c r="R48" s="156" t="s">
        <v>57</v>
      </c>
      <c r="S48" s="157"/>
      <c r="T48" s="151"/>
      <c r="U48" s="144"/>
      <c r="V48" s="158" t="s">
        <v>60</v>
      </c>
      <c r="W48" s="159" t="s">
        <v>5</v>
      </c>
      <c r="X48" s="160"/>
      <c r="Y48" s="160"/>
      <c r="Z48" s="160"/>
      <c r="AA48" s="161"/>
      <c r="AB48" s="162" t="s">
        <v>57</v>
      </c>
      <c r="AC48" s="163"/>
      <c r="AD48" s="151"/>
      <c r="AE48" s="144"/>
      <c r="AF48" s="164" t="s">
        <v>60</v>
      </c>
      <c r="AG48" s="165" t="s">
        <v>5</v>
      </c>
      <c r="AH48" s="166"/>
      <c r="AI48" s="166"/>
      <c r="AJ48" s="166"/>
      <c r="AK48" s="167"/>
      <c r="AL48" s="168" t="s">
        <v>57</v>
      </c>
      <c r="AM48" s="169"/>
      <c r="AN48" s="151"/>
    </row>
    <row r="49" ht="27.0" customHeight="1">
      <c r="A49" s="170"/>
      <c r="B49" s="55" t="s">
        <v>366</v>
      </c>
      <c r="C49" s="171"/>
      <c r="D49" s="171"/>
      <c r="E49" s="171"/>
      <c r="F49" s="171"/>
      <c r="G49" s="171"/>
      <c r="H49" s="56" t="s">
        <v>56</v>
      </c>
      <c r="I49" s="57" t="s">
        <v>57</v>
      </c>
      <c r="J49" s="170"/>
      <c r="K49" s="170"/>
      <c r="L49" s="172" t="str">
        <f>B49</f>
        <v>PARTIE 2 : 14H15 - 15H15</v>
      </c>
      <c r="M49" s="171"/>
      <c r="N49" s="171"/>
      <c r="O49" s="171"/>
      <c r="P49" s="171"/>
      <c r="Q49" s="171"/>
      <c r="R49" s="56" t="s">
        <v>56</v>
      </c>
      <c r="S49" s="57" t="s">
        <v>57</v>
      </c>
      <c r="T49" s="170"/>
      <c r="U49" s="170"/>
      <c r="V49" s="173" t="str">
        <f>B49</f>
        <v>PARTIE 2 : 14H15 - 15H15</v>
      </c>
      <c r="W49" s="171"/>
      <c r="X49" s="171"/>
      <c r="Y49" s="171"/>
      <c r="Z49" s="171"/>
      <c r="AA49" s="171"/>
      <c r="AB49" s="56" t="s">
        <v>56</v>
      </c>
      <c r="AC49" s="57" t="s">
        <v>57</v>
      </c>
      <c r="AD49" s="170"/>
      <c r="AE49" s="170"/>
      <c r="AF49" s="174" t="str">
        <f>B49</f>
        <v>PARTIE 2 : 14H15 - 15H15</v>
      </c>
      <c r="AG49" s="171"/>
      <c r="AH49" s="171"/>
      <c r="AI49" s="171"/>
      <c r="AJ49" s="171"/>
      <c r="AK49" s="171"/>
      <c r="AL49" s="56" t="s">
        <v>56</v>
      </c>
      <c r="AM49" s="57" t="s">
        <v>57</v>
      </c>
      <c r="AN49" s="170"/>
    </row>
    <row r="50" ht="27.0" customHeight="1">
      <c r="A50" s="61" t="s">
        <v>62</v>
      </c>
      <c r="B50" s="62">
        <v>4.0</v>
      </c>
      <c r="C50" s="175" t="str">
        <f>IF(COUNTBLANK(I44:I47)=0,IF(I44&gt;I45,C44,C45),"-")</f>
        <v>-</v>
      </c>
      <c r="D50" s="64"/>
      <c r="E50" s="64"/>
      <c r="F50" s="64"/>
      <c r="G50" s="65"/>
      <c r="H50" s="66"/>
      <c r="I50" s="67"/>
      <c r="J50" s="68"/>
      <c r="K50" s="61"/>
      <c r="L50" s="69">
        <v>6.0</v>
      </c>
      <c r="M50" s="176" t="str">
        <f>IF(COUNTBLANK(S44:S47)=0,IF(S44&gt;S45,M44,M45),"-")</f>
        <v>-</v>
      </c>
      <c r="N50" s="71"/>
      <c r="O50" s="71"/>
      <c r="P50" s="71"/>
      <c r="Q50" s="72"/>
      <c r="R50" s="73"/>
      <c r="S50" s="74"/>
      <c r="T50" s="68"/>
      <c r="U50" s="61"/>
      <c r="V50" s="75">
        <v>8.0</v>
      </c>
      <c r="W50" s="177" t="str">
        <f>IF(COUNTBLANK(AC44:AC47)=0,IF(AC44&gt;AC45,W44,W45),"-")</f>
        <v>-</v>
      </c>
      <c r="X50" s="77"/>
      <c r="Y50" s="77"/>
      <c r="Z50" s="77"/>
      <c r="AA50" s="78"/>
      <c r="AB50" s="79"/>
      <c r="AC50" s="80"/>
      <c r="AD50" s="68"/>
      <c r="AE50" s="61"/>
      <c r="AF50" s="81">
        <v>2.0</v>
      </c>
      <c r="AG50" s="178" t="str">
        <f>IF(COUNTBLANK(AM44:AM47)=0,IF(AM44&gt;AM45,AG44,AG45),"-")</f>
        <v>-</v>
      </c>
      <c r="AH50" s="83"/>
      <c r="AI50" s="83"/>
      <c r="AJ50" s="83"/>
      <c r="AK50" s="84"/>
      <c r="AL50" s="85"/>
      <c r="AM50" s="86"/>
      <c r="AN50" s="68" t="str">
        <f>AG51</f>
        <v>-</v>
      </c>
    </row>
    <row r="51" ht="27.0" customHeight="1">
      <c r="A51" s="61" t="s">
        <v>62</v>
      </c>
      <c r="B51" s="87"/>
      <c r="C51" s="179" t="str">
        <f>IF(COUNTBLANK(I44:I47)=0,IF(I46&gt;I47,C46,C47),"-")</f>
        <v>-</v>
      </c>
      <c r="D51" s="89"/>
      <c r="E51" s="89"/>
      <c r="F51" s="89"/>
      <c r="G51" s="90"/>
      <c r="H51" s="91"/>
      <c r="I51" s="92"/>
      <c r="J51" s="68"/>
      <c r="K51" s="61"/>
      <c r="L51" s="93"/>
      <c r="M51" s="180" t="str">
        <f>IF(COUNTBLANK(S44:S47)=0,IF(S46&gt;S47,M46,M47),"-")</f>
        <v>-</v>
      </c>
      <c r="N51" s="95"/>
      <c r="O51" s="95"/>
      <c r="P51" s="95"/>
      <c r="Q51" s="96"/>
      <c r="R51" s="97"/>
      <c r="S51" s="98"/>
      <c r="T51" s="68"/>
      <c r="U51" s="61"/>
      <c r="V51" s="99"/>
      <c r="W51" s="181" t="str">
        <f>IF(COUNTBLANK(AC44:AC47)=0,IF(AC46&gt;AC47,W46,W47),"-")</f>
        <v>-</v>
      </c>
      <c r="X51" s="101"/>
      <c r="Y51" s="101"/>
      <c r="Z51" s="101"/>
      <c r="AA51" s="102"/>
      <c r="AB51" s="103"/>
      <c r="AC51" s="104"/>
      <c r="AD51" s="68"/>
      <c r="AE51" s="61"/>
      <c r="AF51" s="105"/>
      <c r="AG51" s="182" t="str">
        <f>IF(COUNTBLANK(AM44:AM47)=0,IF(AM46&gt;AM47,AG46,AG47),"-")</f>
        <v>-</v>
      </c>
      <c r="AH51" s="107"/>
      <c r="AI51" s="107"/>
      <c r="AJ51" s="107"/>
      <c r="AK51" s="108"/>
      <c r="AL51" s="109"/>
      <c r="AM51" s="110"/>
      <c r="AN51" s="68" t="str">
        <f>AG50</f>
        <v>-</v>
      </c>
    </row>
    <row r="52" ht="27.0" customHeight="1">
      <c r="A52" s="61" t="s">
        <v>63</v>
      </c>
      <c r="B52" s="111">
        <v>5.0</v>
      </c>
      <c r="C52" s="183" t="str">
        <f>IF(COUNTBLANK(I44:I47)=0,IF(I44&gt;I45,C45,C44),"-")</f>
        <v>-</v>
      </c>
      <c r="G52" s="113"/>
      <c r="H52" s="114"/>
      <c r="I52" s="115"/>
      <c r="J52" s="68"/>
      <c r="K52" s="61"/>
      <c r="L52" s="116">
        <v>7.0</v>
      </c>
      <c r="M52" s="183" t="str">
        <f>IF(COUNTBLANK(S44:S47)=0,IF(S44&gt;S45,M45,M44),"-")</f>
        <v>-</v>
      </c>
      <c r="Q52" s="113"/>
      <c r="R52" s="114"/>
      <c r="S52" s="117"/>
      <c r="T52" s="68"/>
      <c r="U52" s="61"/>
      <c r="V52" s="118" t="s">
        <v>95</v>
      </c>
      <c r="W52" s="183" t="str">
        <f>IF(COUNTBLANK(AC44:AC47)=0,IF(AC44&gt;AC45,W45,W44),"-")</f>
        <v>-</v>
      </c>
      <c r="AA52" s="113"/>
      <c r="AB52" s="114"/>
      <c r="AC52" s="119"/>
      <c r="AD52" s="68"/>
      <c r="AE52" s="61"/>
      <c r="AF52" s="120">
        <v>3.0</v>
      </c>
      <c r="AG52" s="183" t="str">
        <f>IF(COUNTBLANK(AM44:AM47)=0,IF(AM44&gt;AM45,AG45,AG44),"-")</f>
        <v>-</v>
      </c>
      <c r="AK52" s="113"/>
      <c r="AL52" s="114"/>
      <c r="AM52" s="121"/>
      <c r="AN52" s="68" t="str">
        <f>AG53</f>
        <v>-</v>
      </c>
    </row>
    <row r="53" ht="27.0" customHeight="1">
      <c r="A53" s="61" t="s">
        <v>63</v>
      </c>
      <c r="B53" s="122"/>
      <c r="C53" s="184" t="str">
        <f>IF(COUNTBLANK(I44:I47)=0,IF(I46&gt;I47,C47,C46),"-")</f>
        <v>-</v>
      </c>
      <c r="D53" s="185"/>
      <c r="E53" s="185"/>
      <c r="F53" s="185"/>
      <c r="G53" s="186"/>
      <c r="H53" s="187"/>
      <c r="I53" s="188"/>
      <c r="J53" s="68"/>
      <c r="K53" s="61"/>
      <c r="L53" s="127"/>
      <c r="M53" s="189" t="str">
        <f>IF(COUNTBLANK(S44:S47)=0,IF(S46&gt;S47,M47,M46),"-")</f>
        <v>-</v>
      </c>
      <c r="N53" s="129"/>
      <c r="O53" s="129"/>
      <c r="P53" s="129"/>
      <c r="Q53" s="130"/>
      <c r="R53" s="131"/>
      <c r="S53" s="132"/>
      <c r="T53" s="68"/>
      <c r="U53" s="61"/>
      <c r="V53" s="133"/>
      <c r="W53" s="190" t="str">
        <f>IF(COUNTBLANK(AC44:AC47)=0,IF(AC46&gt;AC47,W47,W46),"-")</f>
        <v>-</v>
      </c>
      <c r="X53" s="135"/>
      <c r="Y53" s="135"/>
      <c r="Z53" s="135"/>
      <c r="AA53" s="136"/>
      <c r="AB53" s="137"/>
      <c r="AC53" s="138"/>
      <c r="AD53" s="68"/>
      <c r="AE53" s="61"/>
      <c r="AF53" s="139"/>
      <c r="AG53" s="191" t="str">
        <f>IF(COUNTBLANK(AM44:AM47)=0,IF(AM46&gt;AM47,AG47,AG46),"-")</f>
        <v>-</v>
      </c>
      <c r="AH53" s="192"/>
      <c r="AI53" s="192"/>
      <c r="AJ53" s="192"/>
      <c r="AK53" s="193"/>
      <c r="AL53" s="194"/>
      <c r="AM53" s="195"/>
      <c r="AN53" s="68" t="str">
        <f>AG52</f>
        <v>-</v>
      </c>
    </row>
    <row r="54" ht="13.5" customHeight="1">
      <c r="A54" s="144"/>
      <c r="B54" s="145" t="s">
        <v>60</v>
      </c>
      <c r="C54" s="146" t="s">
        <v>5</v>
      </c>
      <c r="D54" s="147"/>
      <c r="E54" s="147"/>
      <c r="F54" s="147"/>
      <c r="G54" s="148"/>
      <c r="H54" s="149" t="s">
        <v>57</v>
      </c>
      <c r="I54" s="150"/>
      <c r="J54" s="151"/>
      <c r="K54" s="144"/>
      <c r="L54" s="152" t="s">
        <v>60</v>
      </c>
      <c r="M54" s="153" t="s">
        <v>5</v>
      </c>
      <c r="N54" s="154"/>
      <c r="O54" s="154"/>
      <c r="P54" s="154"/>
      <c r="Q54" s="155"/>
      <c r="R54" s="156" t="s">
        <v>57</v>
      </c>
      <c r="S54" s="157"/>
      <c r="T54" s="151"/>
      <c r="U54" s="144"/>
      <c r="V54" s="158" t="s">
        <v>60</v>
      </c>
      <c r="W54" s="159" t="s">
        <v>5</v>
      </c>
      <c r="X54" s="160"/>
      <c r="Y54" s="160"/>
      <c r="Z54" s="160"/>
      <c r="AA54" s="161"/>
      <c r="AB54" s="162" t="s">
        <v>57</v>
      </c>
      <c r="AC54" s="163"/>
      <c r="AD54" s="151"/>
      <c r="AE54" s="144"/>
      <c r="AF54" s="196" t="s">
        <v>60</v>
      </c>
      <c r="AG54" s="197" t="s">
        <v>5</v>
      </c>
      <c r="AH54" s="198"/>
      <c r="AI54" s="198"/>
      <c r="AJ54" s="198"/>
      <c r="AK54" s="199"/>
      <c r="AL54" s="200" t="s">
        <v>57</v>
      </c>
      <c r="AM54" s="201"/>
      <c r="AN54" s="151"/>
    </row>
    <row r="55" ht="27.0" customHeight="1">
      <c r="A55" s="170"/>
      <c r="B55" s="55" t="s">
        <v>367</v>
      </c>
      <c r="C55" s="171"/>
      <c r="D55" s="171"/>
      <c r="E55" s="171"/>
      <c r="F55" s="171"/>
      <c r="G55" s="171"/>
      <c r="H55" s="56" t="s">
        <v>56</v>
      </c>
      <c r="I55" s="57" t="s">
        <v>57</v>
      </c>
      <c r="J55" s="170"/>
      <c r="K55" s="170"/>
      <c r="L55" s="172"/>
      <c r="M55" s="171"/>
      <c r="N55" s="171"/>
      <c r="O55" s="171"/>
      <c r="P55" s="171"/>
      <c r="Q55" s="171"/>
      <c r="R55" s="56" t="s">
        <v>56</v>
      </c>
      <c r="S55" s="57" t="s">
        <v>57</v>
      </c>
      <c r="T55" s="170"/>
      <c r="U55" s="170"/>
      <c r="V55" s="173" t="str">
        <f>B55</f>
        <v>BARRAGES : 17H00 - 19H00</v>
      </c>
      <c r="W55" s="171"/>
      <c r="X55" s="171"/>
      <c r="Y55" s="171"/>
      <c r="Z55" s="171"/>
      <c r="AA55" s="171"/>
      <c r="AB55" s="56" t="s">
        <v>56</v>
      </c>
      <c r="AC55" s="57" t="s">
        <v>57</v>
      </c>
      <c r="AD55" s="170"/>
      <c r="AE55" s="170"/>
      <c r="AF55" s="174" t="str">
        <f>B55</f>
        <v>BARRAGES : 17H00 - 19H00</v>
      </c>
      <c r="AG55" s="171"/>
      <c r="AH55" s="171"/>
      <c r="AI55" s="171"/>
      <c r="AJ55" s="171"/>
      <c r="AK55" s="171"/>
      <c r="AL55" s="56" t="s">
        <v>56</v>
      </c>
      <c r="AM55" s="57" t="s">
        <v>57</v>
      </c>
      <c r="AN55" s="170"/>
    </row>
    <row r="56" ht="27.0" customHeight="1">
      <c r="A56" s="61" t="s">
        <v>65</v>
      </c>
      <c r="B56" s="62">
        <v>1.0</v>
      </c>
      <c r="C56" s="175" t="str">
        <f>IF(COUNTBLANK(I50:I53)=0,IF(I50&gt;I51,C51,C50),"-")</f>
        <v>-</v>
      </c>
      <c r="D56" s="64"/>
      <c r="E56" s="64"/>
      <c r="F56" s="64"/>
      <c r="G56" s="65"/>
      <c r="H56" s="66"/>
      <c r="I56" s="67"/>
      <c r="J56" s="68"/>
      <c r="K56" s="61"/>
      <c r="L56" s="69">
        <v>3.0</v>
      </c>
      <c r="M56" s="176" t="str">
        <f>IF(COUNTBLANK(S50:S53)=0,IF(S50&gt;S51,M51,M50),"-")</f>
        <v>-</v>
      </c>
      <c r="N56" s="71"/>
      <c r="O56" s="71"/>
      <c r="P56" s="71"/>
      <c r="Q56" s="72"/>
      <c r="R56" s="73"/>
      <c r="S56" s="74"/>
      <c r="T56" s="68"/>
      <c r="U56" s="61"/>
      <c r="V56" s="75">
        <v>5.0</v>
      </c>
      <c r="W56" s="177" t="str">
        <f>IF(COUNTBLANK(AC50:AC53)=0,IF(AC50&gt;AC51,W51,W50),"-")</f>
        <v>-</v>
      </c>
      <c r="X56" s="77"/>
      <c r="Y56" s="77"/>
      <c r="Z56" s="77"/>
      <c r="AA56" s="78"/>
      <c r="AB56" s="79"/>
      <c r="AC56" s="80"/>
      <c r="AD56" s="68"/>
      <c r="AE56" s="61"/>
      <c r="AF56" s="81">
        <v>7.0</v>
      </c>
      <c r="AG56" s="178" t="str">
        <f>IF(COUNTBLANK(AM50:AM53)=0,IF(AM50&gt;AM51,AG51,AG50),"-")</f>
        <v>-</v>
      </c>
      <c r="AH56" s="83"/>
      <c r="AI56" s="83"/>
      <c r="AJ56" s="83"/>
      <c r="AK56" s="84"/>
      <c r="AL56" s="85"/>
      <c r="AM56" s="86"/>
      <c r="AN56" s="68" t="str">
        <f>AG57</f>
        <v>-</v>
      </c>
    </row>
    <row r="57" ht="27.0" customHeight="1">
      <c r="A57" s="61" t="s">
        <v>65</v>
      </c>
      <c r="B57" s="122"/>
      <c r="C57" s="184" t="str">
        <f>IF(COUNTBLANK(I50:I53)=0,IF(I52&gt;I53,C52,C53),"-")</f>
        <v>-</v>
      </c>
      <c r="D57" s="185"/>
      <c r="E57" s="185"/>
      <c r="F57" s="185"/>
      <c r="G57" s="186"/>
      <c r="H57" s="187"/>
      <c r="I57" s="188"/>
      <c r="J57" s="68"/>
      <c r="K57" s="61"/>
      <c r="L57" s="127"/>
      <c r="M57" s="189" t="str">
        <f>IF(COUNTBLANK(S50:S53)=0,IF(S52&gt;S53,M52,M53),"-")</f>
        <v>-</v>
      </c>
      <c r="N57" s="129"/>
      <c r="O57" s="129"/>
      <c r="P57" s="129"/>
      <c r="Q57" s="130"/>
      <c r="R57" s="131"/>
      <c r="S57" s="132"/>
      <c r="T57" s="68"/>
      <c r="U57" s="61"/>
      <c r="V57" s="133"/>
      <c r="W57" s="190" t="str">
        <f>IF(COUNTBLANK(AC50:AC53)=0,IF(AC52&gt;AC53,W52,W53),"-")</f>
        <v>-</v>
      </c>
      <c r="X57" s="135"/>
      <c r="Y57" s="135"/>
      <c r="Z57" s="135"/>
      <c r="AA57" s="136"/>
      <c r="AB57" s="137"/>
      <c r="AC57" s="138"/>
      <c r="AD57" s="68"/>
      <c r="AE57" s="61"/>
      <c r="AF57" s="139"/>
      <c r="AG57" s="191" t="str">
        <f>IF(COUNTBLANK(AM50:AM53)=0,IF(AM52&gt;AM53,AG52,AG53),"-")</f>
        <v>-</v>
      </c>
      <c r="AH57" s="192"/>
      <c r="AI57" s="192"/>
      <c r="AJ57" s="192"/>
      <c r="AK57" s="193"/>
      <c r="AL57" s="194"/>
      <c r="AM57" s="195"/>
      <c r="AN57" s="68" t="str">
        <f>AG56</f>
        <v>-</v>
      </c>
    </row>
    <row r="58" ht="13.5" customHeight="1">
      <c r="A58" s="203"/>
      <c r="B58" s="145" t="s">
        <v>60</v>
      </c>
      <c r="C58" s="146" t="s">
        <v>5</v>
      </c>
      <c r="D58" s="147"/>
      <c r="E58" s="147"/>
      <c r="F58" s="147"/>
      <c r="G58" s="148"/>
      <c r="H58" s="149" t="s">
        <v>57</v>
      </c>
      <c r="I58" s="150"/>
      <c r="J58" s="204"/>
      <c r="K58" s="203"/>
      <c r="L58" s="152" t="s">
        <v>60</v>
      </c>
      <c r="M58" s="153" t="s">
        <v>5</v>
      </c>
      <c r="N58" s="154"/>
      <c r="O58" s="154"/>
      <c r="P58" s="154"/>
      <c r="Q58" s="155"/>
      <c r="R58" s="156" t="s">
        <v>57</v>
      </c>
      <c r="S58" s="157"/>
      <c r="T58" s="204"/>
      <c r="U58" s="203"/>
      <c r="V58" s="158" t="s">
        <v>60</v>
      </c>
      <c r="W58" s="159" t="s">
        <v>5</v>
      </c>
      <c r="X58" s="160"/>
      <c r="Y58" s="160"/>
      <c r="Z58" s="160"/>
      <c r="AA58" s="161"/>
      <c r="AB58" s="162" t="s">
        <v>57</v>
      </c>
      <c r="AC58" s="163"/>
      <c r="AD58" s="204"/>
      <c r="AE58" s="203"/>
      <c r="AF58" s="196" t="s">
        <v>60</v>
      </c>
      <c r="AG58" s="197" t="s">
        <v>5</v>
      </c>
      <c r="AH58" s="198"/>
      <c r="AI58" s="198"/>
      <c r="AJ58" s="198"/>
      <c r="AK58" s="199"/>
      <c r="AL58" s="200" t="s">
        <v>57</v>
      </c>
      <c r="AM58" s="201"/>
      <c r="AN58" s="204"/>
    </row>
    <row r="59" ht="27.0" customHeight="1">
      <c r="A59" s="205"/>
      <c r="B59" s="206"/>
      <c r="C59" s="207"/>
      <c r="D59" s="207"/>
      <c r="E59" s="207"/>
      <c r="F59" s="207"/>
      <c r="G59" s="207"/>
      <c r="H59" s="207"/>
      <c r="I59" s="208"/>
      <c r="J59" s="205"/>
      <c r="K59" s="205"/>
      <c r="L59" s="206"/>
      <c r="M59" s="207"/>
      <c r="N59" s="207"/>
      <c r="O59" s="207"/>
      <c r="P59" s="207"/>
      <c r="Q59" s="207"/>
      <c r="R59" s="207"/>
      <c r="S59" s="207"/>
      <c r="T59" s="205"/>
      <c r="U59" s="205"/>
      <c r="V59" s="206"/>
      <c r="W59" s="207"/>
      <c r="X59" s="207"/>
      <c r="Y59" s="207"/>
      <c r="Z59" s="207"/>
      <c r="AA59" s="207"/>
      <c r="AB59" s="207"/>
      <c r="AC59" s="207"/>
      <c r="AD59" s="205"/>
      <c r="AE59" s="205"/>
      <c r="AF59" s="206"/>
      <c r="AG59" s="207"/>
      <c r="AH59" s="207"/>
      <c r="AI59" s="207"/>
      <c r="AJ59" s="207"/>
      <c r="AK59" s="207"/>
      <c r="AL59" s="207"/>
      <c r="AM59" s="207"/>
      <c r="AN59" s="205"/>
    </row>
    <row r="60" ht="27.0" customHeight="1">
      <c r="A60" s="8"/>
      <c r="B60" s="62" t="s">
        <v>368</v>
      </c>
      <c r="C60" s="209" t="str">
        <f>IF(COUNTBLANK(I50:I53)=0,IF(I50&gt;I51,C50,C51),"-")</f>
        <v>-</v>
      </c>
      <c r="D60" s="64"/>
      <c r="E60" s="64"/>
      <c r="F60" s="64"/>
      <c r="G60" s="64"/>
      <c r="H60" s="210"/>
      <c r="I60" s="211"/>
      <c r="J60" s="8"/>
      <c r="K60" s="8"/>
      <c r="L60" s="69" t="s">
        <v>369</v>
      </c>
      <c r="M60" s="212" t="str">
        <f>IF(COUNTBLANK(S50:S53)=0,IF(S50&gt;S51,M50,M51),"-")</f>
        <v>-</v>
      </c>
      <c r="N60" s="71"/>
      <c r="O60" s="71"/>
      <c r="P60" s="71"/>
      <c r="Q60" s="71"/>
      <c r="R60" s="213"/>
      <c r="S60" s="214"/>
      <c r="T60" s="8"/>
      <c r="U60" s="8"/>
      <c r="V60" s="75" t="s">
        <v>370</v>
      </c>
      <c r="W60" s="215" t="str">
        <f>IF(COUNTBLANK(AC50:AC53)=0,IF(AC50&gt;AC51,W50,W51),"-")</f>
        <v>-</v>
      </c>
      <c r="X60" s="77"/>
      <c r="Y60" s="77"/>
      <c r="Z60" s="77"/>
      <c r="AA60" s="77"/>
      <c r="AB60" s="216"/>
      <c r="AC60" s="217"/>
      <c r="AD60" s="8"/>
      <c r="AE60" s="8"/>
      <c r="AF60" s="81" t="s">
        <v>371</v>
      </c>
      <c r="AG60" s="218" t="str">
        <f>IF(COUNTBLANK(AM50:AM53)=0,IF(AM50&gt;AM51,AG50,AG51),"-")</f>
        <v>-</v>
      </c>
      <c r="AH60" s="83"/>
      <c r="AI60" s="83"/>
      <c r="AJ60" s="83"/>
      <c r="AK60" s="83"/>
      <c r="AL60" s="219"/>
      <c r="AM60" s="220"/>
      <c r="AN60" s="8"/>
    </row>
    <row r="61" ht="27.0" customHeight="1">
      <c r="A61" s="8"/>
      <c r="B61" s="221" t="s">
        <v>372</v>
      </c>
      <c r="C61" s="222" t="str">
        <f>IF(COUNTBLANK(I56:I57)=0,IF(I56&gt;I57,C56,C57),"-")</f>
        <v>-</v>
      </c>
      <c r="H61" s="223"/>
      <c r="I61" s="224"/>
      <c r="J61" s="8"/>
      <c r="K61" s="8"/>
      <c r="L61" s="225" t="s">
        <v>373</v>
      </c>
      <c r="M61" s="226" t="str">
        <f>IF(COUNTBLANK(S56:S57)=0,IF(S56&gt;S57,M56,M57),"-")</f>
        <v>-</v>
      </c>
      <c r="R61" s="227"/>
      <c r="S61" s="228"/>
      <c r="T61" s="8"/>
      <c r="U61" s="8"/>
      <c r="V61" s="229" t="s">
        <v>374</v>
      </c>
      <c r="W61" s="230" t="str">
        <f>IF(COUNTBLANK(AC56:AC57)=0,IF(AC56&gt;AC57,W56,W57),"-")</f>
        <v>-</v>
      </c>
      <c r="AB61" s="231"/>
      <c r="AC61" s="232"/>
      <c r="AD61" s="8"/>
      <c r="AE61" s="8"/>
      <c r="AF61" s="233" t="s">
        <v>375</v>
      </c>
      <c r="AG61" s="234" t="str">
        <f>IF(COUNTBLANK(AM56:AM57)=0,IF(AM56&gt;AM57,AG56,AG57),"-")</f>
        <v>-</v>
      </c>
      <c r="AL61" s="235"/>
      <c r="AM61" s="236"/>
      <c r="AN61" s="8"/>
    </row>
    <row r="62" ht="27.0" customHeight="1">
      <c r="A62" s="8"/>
      <c r="B62" s="111" t="s">
        <v>376</v>
      </c>
      <c r="C62" s="237" t="str">
        <f>IF(COUNTBLANK(I56:I57)=0,IF(I56&gt;I57,C57,C56),"-")</f>
        <v>-</v>
      </c>
      <c r="H62" s="238"/>
      <c r="I62" s="239"/>
      <c r="J62" s="8"/>
      <c r="K62" s="8"/>
      <c r="L62" s="116" t="s">
        <v>377</v>
      </c>
      <c r="M62" s="237" t="str">
        <f>IF(COUNTBLANK(S56:S57)=0,IF(S56&gt;S57,M57,M56),"-")</f>
        <v>-</v>
      </c>
      <c r="R62" s="238"/>
      <c r="S62" s="240"/>
      <c r="T62" s="8"/>
      <c r="U62" s="8"/>
      <c r="V62" s="118" t="s">
        <v>378</v>
      </c>
      <c r="W62" s="237" t="str">
        <f>IF(COUNTBLANK(AC56:AC57)=0,IF(AC56&gt;AC57,W57,W56),"-")</f>
        <v>-</v>
      </c>
      <c r="AB62" s="238"/>
      <c r="AC62" s="241"/>
      <c r="AD62" s="8"/>
      <c r="AE62" s="8"/>
      <c r="AF62" s="120" t="s">
        <v>379</v>
      </c>
      <c r="AG62" s="237" t="str">
        <f>IF(COUNTBLANK(AM56:AM57)=0,IF(AM56&gt;AM57,AG57,AG56),"-")</f>
        <v>-</v>
      </c>
      <c r="AL62" s="238"/>
      <c r="AM62" s="242"/>
      <c r="AN62" s="8"/>
    </row>
    <row r="63" ht="27.0" customHeight="1">
      <c r="A63" s="8"/>
      <c r="B63" s="243" t="s">
        <v>380</v>
      </c>
      <c r="C63" s="244" t="str">
        <f>IF(COUNTBLANK(I50:I53)=0,IF(I52&gt;I53,C53,C52),"-")</f>
        <v>-</v>
      </c>
      <c r="D63" s="185"/>
      <c r="E63" s="185"/>
      <c r="F63" s="185"/>
      <c r="G63" s="185"/>
      <c r="H63" s="245"/>
      <c r="I63" s="246"/>
      <c r="J63" s="8"/>
      <c r="K63" s="8"/>
      <c r="L63" s="247" t="s">
        <v>381</v>
      </c>
      <c r="M63" s="248" t="str">
        <f>IF(COUNTBLANK(S50:S53)=0,IF(S52&gt;S53,M53,M52),"-")</f>
        <v>-</v>
      </c>
      <c r="N63" s="129"/>
      <c r="O63" s="129"/>
      <c r="P63" s="129"/>
      <c r="Q63" s="129"/>
      <c r="R63" s="249"/>
      <c r="S63" s="250"/>
      <c r="T63" s="8"/>
      <c r="U63" s="8"/>
      <c r="V63" s="251" t="s">
        <v>382</v>
      </c>
      <c r="W63" s="252" t="str">
        <f>IF(COUNTBLANK(AC50:AC53)=0,IF(AC52&gt;AC53,W53,W52),"-")</f>
        <v>-</v>
      </c>
      <c r="X63" s="135"/>
      <c r="Y63" s="135"/>
      <c r="Z63" s="135"/>
      <c r="AA63" s="135"/>
      <c r="AB63" s="253"/>
      <c r="AC63" s="254"/>
      <c r="AD63" s="8"/>
      <c r="AE63" s="8"/>
      <c r="AF63" s="255" t="s">
        <v>383</v>
      </c>
      <c r="AG63" s="256" t="str">
        <f>IF(COUNTBLANK(AM50:AM53)=0,IF(AM52&gt;AM53,AG53,AG52),"-")</f>
        <v>-</v>
      </c>
      <c r="AH63" s="192"/>
      <c r="AI63" s="192"/>
      <c r="AJ63" s="192"/>
      <c r="AK63" s="192"/>
      <c r="AL63" s="257"/>
      <c r="AM63" s="258"/>
      <c r="AN63" s="8"/>
    </row>
    <row r="64" ht="27.0" customHeight="1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</row>
    <row r="65" ht="27.0" customHeigh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</row>
    <row r="66" ht="27.0" customHeight="1">
      <c r="A66" s="44" t="s">
        <v>384</v>
      </c>
    </row>
    <row r="67" ht="27.0" customHeight="1">
      <c r="A67" s="45"/>
      <c r="L67" s="46" t="s">
        <v>51</v>
      </c>
      <c r="M67" s="47"/>
      <c r="N67" s="47"/>
      <c r="O67" s="47"/>
      <c r="P67" s="47"/>
      <c r="Q67" s="47"/>
      <c r="R67" s="47"/>
      <c r="S67" s="47"/>
      <c r="T67" s="45"/>
      <c r="U67" s="45"/>
      <c r="V67" s="48" t="s">
        <v>52</v>
      </c>
      <c r="W67" s="49"/>
      <c r="X67" s="49"/>
      <c r="Y67" s="49"/>
      <c r="Z67" s="49"/>
      <c r="AA67" s="49"/>
      <c r="AB67" s="49"/>
      <c r="AC67" s="49"/>
      <c r="AD67" s="45"/>
      <c r="AE67" s="45"/>
      <c r="AF67" s="259"/>
      <c r="AG67" s="259"/>
      <c r="AH67" s="259"/>
      <c r="AI67" s="259"/>
      <c r="AJ67" s="259"/>
      <c r="AK67" s="259"/>
      <c r="AL67" s="259"/>
      <c r="AM67" s="259"/>
      <c r="AN67" s="45"/>
    </row>
    <row r="68" ht="27.0" customHeight="1">
      <c r="A68" s="54"/>
      <c r="L68" s="55" t="s">
        <v>385</v>
      </c>
      <c r="M68" s="54"/>
      <c r="N68" s="54"/>
      <c r="O68" s="54"/>
      <c r="P68" s="54"/>
      <c r="Q68" s="54"/>
      <c r="R68" s="56" t="s">
        <v>56</v>
      </c>
      <c r="S68" s="57" t="s">
        <v>57</v>
      </c>
      <c r="T68" s="54"/>
      <c r="U68" s="54"/>
      <c r="V68" s="58" t="str">
        <f>L68</f>
        <v>PARTIE 1 : 10H15 - 12H15 (SAM)</v>
      </c>
      <c r="W68" s="54"/>
      <c r="X68" s="54"/>
      <c r="Y68" s="54"/>
      <c r="Z68" s="54"/>
      <c r="AA68" s="54"/>
      <c r="AB68" s="56" t="s">
        <v>56</v>
      </c>
      <c r="AC68" s="57" t="s">
        <v>57</v>
      </c>
      <c r="AD68" s="54"/>
      <c r="AE68" s="54"/>
      <c r="AF68" s="259"/>
      <c r="AG68" s="259"/>
      <c r="AH68" s="259"/>
      <c r="AI68" s="259"/>
      <c r="AJ68" s="259"/>
      <c r="AK68" s="259"/>
      <c r="AL68" s="259"/>
      <c r="AM68" s="259"/>
      <c r="AN68" s="54"/>
    </row>
    <row r="69" ht="27.0" customHeight="1">
      <c r="A69" s="61" t="s">
        <v>58</v>
      </c>
      <c r="K69" s="266" t="s">
        <v>386</v>
      </c>
      <c r="L69" s="62">
        <v>1.0</v>
      </c>
      <c r="M69" s="175" t="str">
        <f t="shared" ref="M69:M72" si="4">IFERROR(VLOOKUP(K69,$B$60:$G$63,2,FALSE),IFERROR(VLOOKUP(K69,$L$60:$Q$63,2,FALSE),IFERROR(VLOOKUP(K69,$V$60:$AA$63,2,FALSE),IFERROR(VLOOKUP(K69,$AF$60:$AK$63,2,FALSE),""))))</f>
        <v>-</v>
      </c>
      <c r="N69" s="64"/>
      <c r="O69" s="64"/>
      <c r="P69" s="64"/>
      <c r="Q69" s="65"/>
      <c r="R69" s="66"/>
      <c r="S69" s="67"/>
      <c r="T69" s="68"/>
      <c r="U69" s="266" t="s">
        <v>387</v>
      </c>
      <c r="V69" s="442">
        <v>3.0</v>
      </c>
      <c r="W69" s="443" t="str">
        <f t="shared" ref="W69:W72" si="5">IFERROR(VLOOKUP(U69,$B$60:$G$63,2,FALSE),IFERROR(VLOOKUP(U69,$L$60:$Q$63,2,FALSE),IFERROR(VLOOKUP(U69,$V$60:$AA$63,2,FALSE),IFERROR(VLOOKUP(U69,$AF$60:$AK$63,2,FALSE),""))))</f>
        <v>-</v>
      </c>
      <c r="X69" s="444"/>
      <c r="Y69" s="444"/>
      <c r="Z69" s="444"/>
      <c r="AA69" s="445"/>
      <c r="AB69" s="446"/>
      <c r="AC69" s="447"/>
      <c r="AD69" s="68"/>
      <c r="AE69" s="61"/>
      <c r="AF69" s="259"/>
      <c r="AG69" s="259"/>
      <c r="AH69" s="259"/>
      <c r="AI69" s="259"/>
      <c r="AJ69" s="259"/>
      <c r="AK69" s="259"/>
      <c r="AL69" s="259"/>
      <c r="AM69" s="259"/>
      <c r="AN69" s="68" t="str">
        <f>AG70</f>
        <v/>
      </c>
    </row>
    <row r="70" ht="27.0" customHeight="1">
      <c r="A70" s="61" t="s">
        <v>58</v>
      </c>
      <c r="K70" s="266" t="s">
        <v>388</v>
      </c>
      <c r="L70" s="87"/>
      <c r="M70" s="179" t="str">
        <f t="shared" si="4"/>
        <v>-</v>
      </c>
      <c r="N70" s="89"/>
      <c r="O70" s="89"/>
      <c r="P70" s="89"/>
      <c r="Q70" s="90"/>
      <c r="R70" s="91"/>
      <c r="S70" s="92"/>
      <c r="T70" s="68"/>
      <c r="U70" s="266" t="s">
        <v>389</v>
      </c>
      <c r="V70" s="448"/>
      <c r="W70" s="180" t="str">
        <f t="shared" si="5"/>
        <v>-</v>
      </c>
      <c r="X70" s="449"/>
      <c r="Y70" s="449"/>
      <c r="Z70" s="449"/>
      <c r="AA70" s="450"/>
      <c r="AB70" s="97"/>
      <c r="AC70" s="98"/>
      <c r="AD70" s="68"/>
      <c r="AE70" s="61"/>
      <c r="AF70" s="259"/>
      <c r="AG70" s="259"/>
      <c r="AH70" s="259"/>
      <c r="AI70" s="259"/>
      <c r="AJ70" s="259"/>
      <c r="AK70" s="259"/>
      <c r="AL70" s="259"/>
      <c r="AM70" s="259"/>
      <c r="AN70" s="68" t="str">
        <f>AG69</f>
        <v/>
      </c>
    </row>
    <row r="71" ht="27.0" customHeight="1">
      <c r="A71" s="61" t="s">
        <v>59</v>
      </c>
      <c r="K71" s="266" t="s">
        <v>390</v>
      </c>
      <c r="L71" s="111">
        <v>2.0</v>
      </c>
      <c r="M71" s="183" t="str">
        <f t="shared" si="4"/>
        <v>-</v>
      </c>
      <c r="Q71" s="113"/>
      <c r="R71" s="114"/>
      <c r="S71" s="115"/>
      <c r="T71" s="68"/>
      <c r="U71" s="266" t="s">
        <v>391</v>
      </c>
      <c r="V71" s="451">
        <v>4.0</v>
      </c>
      <c r="W71" s="452" t="str">
        <f t="shared" si="5"/>
        <v>-</v>
      </c>
      <c r="AA71" s="269"/>
      <c r="AB71" s="453"/>
      <c r="AC71" s="454"/>
      <c r="AD71" s="68"/>
      <c r="AE71" s="61"/>
      <c r="AF71" s="259"/>
      <c r="AG71" s="259"/>
      <c r="AH71" s="259"/>
      <c r="AI71" s="259"/>
      <c r="AJ71" s="259"/>
      <c r="AK71" s="259"/>
      <c r="AL71" s="259"/>
      <c r="AM71" s="259"/>
      <c r="AN71" s="68" t="str">
        <f>AG72</f>
        <v/>
      </c>
    </row>
    <row r="72" ht="27.0" customHeight="1">
      <c r="A72" s="61" t="s">
        <v>59</v>
      </c>
      <c r="K72" s="266" t="s">
        <v>392</v>
      </c>
      <c r="L72" s="122"/>
      <c r="M72" s="440" t="str">
        <f t="shared" si="4"/>
        <v>-</v>
      </c>
      <c r="Q72" s="124"/>
      <c r="R72" s="125"/>
      <c r="S72" s="126"/>
      <c r="T72" s="68"/>
      <c r="U72" s="266" t="s">
        <v>393</v>
      </c>
      <c r="V72" s="455"/>
      <c r="W72" s="189" t="str">
        <f t="shared" si="5"/>
        <v>-</v>
      </c>
      <c r="X72" s="297"/>
      <c r="Y72" s="297"/>
      <c r="Z72" s="297"/>
      <c r="AA72" s="298"/>
      <c r="AB72" s="131"/>
      <c r="AC72" s="132"/>
      <c r="AD72" s="68"/>
      <c r="AE72" s="61"/>
      <c r="AF72" s="259"/>
      <c r="AG72" s="259"/>
      <c r="AH72" s="259"/>
      <c r="AI72" s="259"/>
      <c r="AJ72" s="259"/>
      <c r="AK72" s="259"/>
      <c r="AL72" s="259"/>
      <c r="AM72" s="259"/>
      <c r="AN72" s="68" t="str">
        <f>AG71</f>
        <v/>
      </c>
    </row>
    <row r="73" ht="13.5" customHeight="1">
      <c r="A73" s="144"/>
      <c r="L73" s="145" t="s">
        <v>60</v>
      </c>
      <c r="M73" s="146" t="s">
        <v>5</v>
      </c>
      <c r="N73" s="147"/>
      <c r="O73" s="147"/>
      <c r="P73" s="147"/>
      <c r="Q73" s="148"/>
      <c r="R73" s="149" t="s">
        <v>57</v>
      </c>
      <c r="S73" s="150"/>
      <c r="T73" s="151"/>
      <c r="U73" s="144"/>
      <c r="V73" s="152" t="s">
        <v>60</v>
      </c>
      <c r="W73" s="153" t="s">
        <v>5</v>
      </c>
      <c r="X73" s="278"/>
      <c r="Y73" s="278"/>
      <c r="Z73" s="278"/>
      <c r="AA73" s="456"/>
      <c r="AB73" s="156" t="s">
        <v>57</v>
      </c>
      <c r="AC73" s="279"/>
      <c r="AD73" s="151"/>
      <c r="AE73" s="144"/>
      <c r="AF73" s="259"/>
      <c r="AG73" s="259"/>
      <c r="AH73" s="259"/>
      <c r="AI73" s="259"/>
      <c r="AJ73" s="259"/>
      <c r="AK73" s="259"/>
      <c r="AL73" s="259"/>
      <c r="AM73" s="259"/>
      <c r="AN73" s="151"/>
    </row>
    <row r="74" ht="27.0" customHeight="1">
      <c r="A74" s="170"/>
      <c r="L74" s="55" t="s">
        <v>394</v>
      </c>
      <c r="M74" s="171"/>
      <c r="N74" s="171"/>
      <c r="O74" s="171"/>
      <c r="P74" s="171"/>
      <c r="Q74" s="171"/>
      <c r="R74" s="56" t="s">
        <v>56</v>
      </c>
      <c r="S74" s="57" t="s">
        <v>57</v>
      </c>
      <c r="T74" s="170"/>
      <c r="U74" s="170"/>
      <c r="V74" s="172" t="str">
        <f>L74</f>
        <v>PARTIE 2 : 14H15 - 16H15</v>
      </c>
      <c r="W74" s="171"/>
      <c r="X74" s="171"/>
      <c r="Y74" s="171"/>
      <c r="Z74" s="171"/>
      <c r="AA74" s="171"/>
      <c r="AB74" s="56" t="s">
        <v>56</v>
      </c>
      <c r="AC74" s="57" t="s">
        <v>57</v>
      </c>
      <c r="AD74" s="170"/>
      <c r="AE74" s="170"/>
      <c r="AF74" s="259"/>
      <c r="AG74" s="259"/>
      <c r="AH74" s="259"/>
      <c r="AI74" s="259"/>
      <c r="AJ74" s="259"/>
      <c r="AK74" s="259"/>
      <c r="AL74" s="259"/>
      <c r="AM74" s="259"/>
      <c r="AN74" s="170"/>
    </row>
    <row r="75" ht="27.0" customHeight="1">
      <c r="A75" s="61" t="s">
        <v>62</v>
      </c>
      <c r="L75" s="62">
        <v>4.0</v>
      </c>
      <c r="M75" s="175" t="str">
        <f>IF(COUNTBLANK(S69:S72)=0,IF(S69&gt;S70,M69,M70),"-")</f>
        <v>-</v>
      </c>
      <c r="N75" s="64"/>
      <c r="O75" s="64"/>
      <c r="P75" s="64"/>
      <c r="Q75" s="65"/>
      <c r="R75" s="66"/>
      <c r="S75" s="67"/>
      <c r="T75" s="68"/>
      <c r="U75" s="61"/>
      <c r="V75" s="442">
        <v>2.0</v>
      </c>
      <c r="W75" s="443" t="str">
        <f>IF(COUNTBLANK(AC69:AC72)=0,IF(AC69&gt;AC70,W69,W70),"-")</f>
        <v>-</v>
      </c>
      <c r="X75" s="444"/>
      <c r="Y75" s="444"/>
      <c r="Z75" s="444"/>
      <c r="AA75" s="445"/>
      <c r="AB75" s="446"/>
      <c r="AC75" s="447"/>
      <c r="AD75" s="68"/>
      <c r="AE75" s="61"/>
      <c r="AF75" s="259"/>
      <c r="AG75" s="259"/>
      <c r="AH75" s="259"/>
      <c r="AI75" s="259"/>
      <c r="AJ75" s="259"/>
      <c r="AK75" s="259"/>
      <c r="AL75" s="259"/>
      <c r="AM75" s="259"/>
      <c r="AN75" s="68" t="str">
        <f>AG76</f>
        <v/>
      </c>
    </row>
    <row r="76" ht="27.0" customHeight="1">
      <c r="A76" s="61" t="s">
        <v>62</v>
      </c>
      <c r="L76" s="87"/>
      <c r="M76" s="179" t="str">
        <f>IF(COUNTBLANK(S69:S72)=0,IF(S71&gt;S72,M71,M72),"-")</f>
        <v>-</v>
      </c>
      <c r="N76" s="89"/>
      <c r="O76" s="89"/>
      <c r="P76" s="89"/>
      <c r="Q76" s="90"/>
      <c r="R76" s="91"/>
      <c r="S76" s="92"/>
      <c r="T76" s="68"/>
      <c r="U76" s="61"/>
      <c r="V76" s="448"/>
      <c r="W76" s="180" t="str">
        <f>IF(COUNTBLANK(AC69:AC72)=0,IF(AC71&gt;AC72,W71,W72),"-")</f>
        <v>-</v>
      </c>
      <c r="X76" s="449"/>
      <c r="Y76" s="449"/>
      <c r="Z76" s="449"/>
      <c r="AA76" s="450"/>
      <c r="AB76" s="97"/>
      <c r="AC76" s="98"/>
      <c r="AD76" s="68"/>
      <c r="AE76" s="61"/>
      <c r="AF76" s="259"/>
      <c r="AG76" s="259"/>
      <c r="AH76" s="259"/>
      <c r="AI76" s="259"/>
      <c r="AJ76" s="259"/>
      <c r="AK76" s="259"/>
      <c r="AL76" s="259"/>
      <c r="AM76" s="259"/>
      <c r="AN76" s="68" t="str">
        <f>AG75</f>
        <v/>
      </c>
    </row>
    <row r="77" ht="27.0" customHeight="1">
      <c r="A77" s="61" t="s">
        <v>63</v>
      </c>
      <c r="L77" s="111">
        <v>6.0</v>
      </c>
      <c r="M77" s="183" t="str">
        <f>IF(COUNTBLANK(S69:S72)=0,IF(S69&gt;S70,M70,M69),"-")</f>
        <v>-</v>
      </c>
      <c r="Q77" s="113"/>
      <c r="R77" s="114"/>
      <c r="S77" s="115"/>
      <c r="T77" s="68"/>
      <c r="U77" s="61"/>
      <c r="V77" s="451">
        <v>8.0</v>
      </c>
      <c r="W77" s="452" t="str">
        <f>IF(COUNTBLANK(AC69:AC72)=0,IF(AC69&gt;AC70,W70,W69),"-")</f>
        <v>-</v>
      </c>
      <c r="AA77" s="269"/>
      <c r="AB77" s="453"/>
      <c r="AC77" s="454"/>
      <c r="AD77" s="68"/>
      <c r="AE77" s="61"/>
      <c r="AF77" s="259"/>
      <c r="AG77" s="259"/>
      <c r="AH77" s="259"/>
      <c r="AI77" s="259"/>
      <c r="AJ77" s="259"/>
      <c r="AK77" s="259"/>
      <c r="AL77" s="259"/>
      <c r="AM77" s="259"/>
      <c r="AN77" s="68" t="str">
        <f>AG78</f>
        <v/>
      </c>
    </row>
    <row r="78" ht="27.0" customHeight="1">
      <c r="A78" s="61" t="s">
        <v>63</v>
      </c>
      <c r="L78" s="122"/>
      <c r="M78" s="184" t="str">
        <f>IF(COUNTBLANK(S69:S72)=0,IF(S71&gt;S72,M72,M71),"-")</f>
        <v>-</v>
      </c>
      <c r="N78" s="185"/>
      <c r="O78" s="185"/>
      <c r="P78" s="185"/>
      <c r="Q78" s="186"/>
      <c r="R78" s="187"/>
      <c r="S78" s="188"/>
      <c r="T78" s="68"/>
      <c r="U78" s="61"/>
      <c r="V78" s="455"/>
      <c r="W78" s="189" t="str">
        <f>IF(COUNTBLANK(AC69:AC72)=0,IF(AC71&gt;AC72,W72,W71),"-")</f>
        <v>-</v>
      </c>
      <c r="X78" s="297"/>
      <c r="Y78" s="297"/>
      <c r="Z78" s="297"/>
      <c r="AA78" s="298"/>
      <c r="AB78" s="131"/>
      <c r="AC78" s="132"/>
      <c r="AD78" s="68"/>
      <c r="AE78" s="61"/>
      <c r="AF78" s="259"/>
      <c r="AG78" s="259"/>
      <c r="AH78" s="259"/>
      <c r="AI78" s="259"/>
      <c r="AJ78" s="259"/>
      <c r="AK78" s="259"/>
      <c r="AL78" s="259"/>
      <c r="AM78" s="259"/>
      <c r="AN78" s="68" t="str">
        <f>AG77</f>
        <v/>
      </c>
    </row>
    <row r="79" ht="13.5" customHeight="1">
      <c r="A79" s="144"/>
      <c r="L79" s="145" t="s">
        <v>60</v>
      </c>
      <c r="M79" s="146" t="s">
        <v>5</v>
      </c>
      <c r="N79" s="147"/>
      <c r="O79" s="147"/>
      <c r="P79" s="147"/>
      <c r="Q79" s="148"/>
      <c r="R79" s="149" t="s">
        <v>57</v>
      </c>
      <c r="S79" s="150"/>
      <c r="T79" s="151"/>
      <c r="U79" s="144"/>
      <c r="V79" s="152" t="s">
        <v>60</v>
      </c>
      <c r="W79" s="153" t="s">
        <v>5</v>
      </c>
      <c r="X79" s="278"/>
      <c r="Y79" s="278"/>
      <c r="Z79" s="278"/>
      <c r="AA79" s="456"/>
      <c r="AB79" s="156" t="s">
        <v>57</v>
      </c>
      <c r="AC79" s="279"/>
      <c r="AD79" s="151"/>
      <c r="AE79" s="144"/>
      <c r="AF79" s="259"/>
      <c r="AG79" s="259"/>
      <c r="AH79" s="259"/>
      <c r="AI79" s="259"/>
      <c r="AJ79" s="259"/>
      <c r="AK79" s="259"/>
      <c r="AL79" s="259"/>
      <c r="AM79" s="259"/>
      <c r="AN79" s="151"/>
    </row>
    <row r="80" ht="27.0" customHeight="1">
      <c r="A80" s="170"/>
      <c r="L80" s="55" t="s">
        <v>395</v>
      </c>
      <c r="M80" s="171"/>
      <c r="N80" s="171"/>
      <c r="O80" s="171"/>
      <c r="P80" s="171"/>
      <c r="Q80" s="171"/>
      <c r="R80" s="56" t="s">
        <v>56</v>
      </c>
      <c r="S80" s="57" t="s">
        <v>57</v>
      </c>
      <c r="T80" s="170"/>
      <c r="U80" s="170"/>
      <c r="V80" s="172" t="str">
        <f>L80</f>
        <v>BARRAGES : 17H00 - 19H030</v>
      </c>
      <c r="W80" s="171"/>
      <c r="X80" s="171"/>
      <c r="Y80" s="171"/>
      <c r="Z80" s="171"/>
      <c r="AA80" s="171"/>
      <c r="AB80" s="56" t="s">
        <v>56</v>
      </c>
      <c r="AC80" s="57" t="s">
        <v>57</v>
      </c>
      <c r="AD80" s="170"/>
      <c r="AE80" s="170"/>
      <c r="AF80" s="259"/>
      <c r="AG80" s="259"/>
      <c r="AH80" s="259"/>
      <c r="AI80" s="259"/>
      <c r="AJ80" s="259"/>
      <c r="AK80" s="259"/>
      <c r="AL80" s="259"/>
      <c r="AM80" s="259"/>
      <c r="AN80" s="170"/>
    </row>
    <row r="81" ht="27.0" customHeight="1">
      <c r="A81" s="61" t="s">
        <v>65</v>
      </c>
      <c r="L81" s="62">
        <v>3.0</v>
      </c>
      <c r="M81" s="175" t="str">
        <f>IF(COUNTBLANK(S75:S78)=0,IF(S75&gt;S76,M76,M75),"-")</f>
        <v>-</v>
      </c>
      <c r="N81" s="64"/>
      <c r="O81" s="64"/>
      <c r="P81" s="64"/>
      <c r="Q81" s="65"/>
      <c r="R81" s="66"/>
      <c r="S81" s="67"/>
      <c r="T81" s="68"/>
      <c r="U81" s="61"/>
      <c r="V81" s="442">
        <v>1.0</v>
      </c>
      <c r="W81" s="443" t="str">
        <f>IF(COUNTBLANK(AC75:AC78)=0,IF(AC75&gt;AC76,W76,W75),"-")</f>
        <v>-</v>
      </c>
      <c r="X81" s="444"/>
      <c r="Y81" s="444"/>
      <c r="Z81" s="444"/>
      <c r="AA81" s="445"/>
      <c r="AB81" s="446"/>
      <c r="AC81" s="447"/>
      <c r="AD81" s="68"/>
      <c r="AE81" s="61"/>
      <c r="AF81" s="259"/>
      <c r="AG81" s="259"/>
      <c r="AH81" s="259"/>
      <c r="AI81" s="259"/>
      <c r="AJ81" s="259"/>
      <c r="AK81" s="259"/>
      <c r="AL81" s="259"/>
      <c r="AM81" s="259"/>
      <c r="AN81" s="68" t="str">
        <f>AG82</f>
        <v/>
      </c>
    </row>
    <row r="82" ht="27.0" customHeight="1">
      <c r="A82" s="61" t="s">
        <v>65</v>
      </c>
      <c r="L82" s="122"/>
      <c r="M82" s="184" t="str">
        <f>IF(COUNTBLANK(S75:S78)=0,IF(S77&gt;S78,M77,M78),"-")</f>
        <v>-</v>
      </c>
      <c r="N82" s="185"/>
      <c r="O82" s="185"/>
      <c r="P82" s="185"/>
      <c r="Q82" s="186"/>
      <c r="R82" s="187"/>
      <c r="S82" s="188"/>
      <c r="T82" s="68"/>
      <c r="U82" s="61"/>
      <c r="V82" s="455"/>
      <c r="W82" s="189" t="str">
        <f>IF(COUNTBLANK(AC75:AC78)=0,IF(AC77&gt;AC78,W77,W78),"-")</f>
        <v>-</v>
      </c>
      <c r="X82" s="297"/>
      <c r="Y82" s="297"/>
      <c r="Z82" s="297"/>
      <c r="AA82" s="298"/>
      <c r="AB82" s="131"/>
      <c r="AC82" s="132"/>
      <c r="AD82" s="68"/>
      <c r="AE82" s="61"/>
      <c r="AF82" s="259"/>
      <c r="AG82" s="259"/>
      <c r="AH82" s="259"/>
      <c r="AI82" s="259"/>
      <c r="AJ82" s="259"/>
      <c r="AK82" s="259"/>
      <c r="AL82" s="259"/>
      <c r="AM82" s="259"/>
      <c r="AN82" s="68" t="str">
        <f>AG81</f>
        <v/>
      </c>
    </row>
    <row r="83" ht="13.5" customHeight="1">
      <c r="A83" s="203"/>
      <c r="L83" s="145" t="s">
        <v>60</v>
      </c>
      <c r="M83" s="146" t="s">
        <v>5</v>
      </c>
      <c r="N83" s="147"/>
      <c r="O83" s="147"/>
      <c r="P83" s="147"/>
      <c r="Q83" s="148"/>
      <c r="R83" s="149" t="s">
        <v>57</v>
      </c>
      <c r="S83" s="150"/>
      <c r="T83" s="204"/>
      <c r="U83" s="203"/>
      <c r="V83" s="152" t="s">
        <v>60</v>
      </c>
      <c r="W83" s="153" t="s">
        <v>5</v>
      </c>
      <c r="X83" s="278"/>
      <c r="Y83" s="278"/>
      <c r="Z83" s="278"/>
      <c r="AA83" s="456"/>
      <c r="AB83" s="156" t="s">
        <v>57</v>
      </c>
      <c r="AC83" s="279"/>
      <c r="AD83" s="204"/>
      <c r="AE83" s="203"/>
      <c r="AF83" s="259"/>
      <c r="AG83" s="259"/>
      <c r="AH83" s="259"/>
      <c r="AI83" s="259"/>
      <c r="AJ83" s="259"/>
      <c r="AK83" s="259"/>
      <c r="AL83" s="259"/>
      <c r="AM83" s="259"/>
      <c r="AN83" s="204"/>
    </row>
    <row r="84" ht="27.0" customHeight="1">
      <c r="A84" s="205"/>
      <c r="L84" s="206"/>
      <c r="M84" s="207"/>
      <c r="N84" s="207"/>
      <c r="O84" s="207"/>
      <c r="P84" s="207"/>
      <c r="Q84" s="207"/>
      <c r="R84" s="207"/>
      <c r="S84" s="208"/>
      <c r="T84" s="205"/>
      <c r="U84" s="205"/>
      <c r="V84" s="206"/>
      <c r="W84" s="207"/>
      <c r="X84" s="207"/>
      <c r="Y84" s="207"/>
      <c r="Z84" s="207"/>
      <c r="AA84" s="207"/>
      <c r="AB84" s="207"/>
      <c r="AC84" s="207"/>
      <c r="AD84" s="205"/>
      <c r="AE84" s="205"/>
      <c r="AF84" s="259"/>
      <c r="AG84" s="259"/>
      <c r="AH84" s="259"/>
      <c r="AI84" s="259"/>
      <c r="AJ84" s="259"/>
      <c r="AK84" s="259"/>
      <c r="AL84" s="259"/>
      <c r="AM84" s="259"/>
      <c r="AN84" s="205"/>
    </row>
    <row r="85" ht="27.0" customHeight="1">
      <c r="A85" s="8"/>
      <c r="L85" s="62" t="s">
        <v>396</v>
      </c>
      <c r="M85" s="209" t="str">
        <f>IF(COUNTBLANK(S75:S78)=0,IF(S75&gt;S76,M75,M76),"-")</f>
        <v>-</v>
      </c>
      <c r="N85" s="64"/>
      <c r="O85" s="64"/>
      <c r="P85" s="64"/>
      <c r="Q85" s="64"/>
      <c r="R85" s="210"/>
      <c r="S85" s="211"/>
      <c r="T85" s="8"/>
      <c r="U85" s="8"/>
      <c r="V85" s="69" t="s">
        <v>397</v>
      </c>
      <c r="W85" s="212" t="str">
        <f>IF(COUNTBLANK(AC75:AC78)=0,IF(AC75&gt;AC76,W75,W76),"-")</f>
        <v>-</v>
      </c>
      <c r="X85" s="71"/>
      <c r="Y85" s="71"/>
      <c r="Z85" s="71"/>
      <c r="AA85" s="71"/>
      <c r="AB85" s="213"/>
      <c r="AC85" s="214"/>
      <c r="AD85" s="8"/>
      <c r="AE85" s="8"/>
      <c r="AF85" s="259"/>
      <c r="AG85" s="259"/>
      <c r="AH85" s="259"/>
      <c r="AI85" s="259"/>
      <c r="AJ85" s="259"/>
      <c r="AK85" s="259"/>
      <c r="AL85" s="259"/>
      <c r="AM85" s="259"/>
      <c r="AN85" s="8"/>
    </row>
    <row r="86" ht="27.0" customHeight="1">
      <c r="A86" s="8"/>
      <c r="L86" s="221" t="s">
        <v>398</v>
      </c>
      <c r="M86" s="222" t="str">
        <f>IF(COUNTBLANK(S81:S82)=0,IF(S81&gt;S82,M81,M82),"-")</f>
        <v>-</v>
      </c>
      <c r="R86" s="223"/>
      <c r="S86" s="224"/>
      <c r="T86" s="8"/>
      <c r="U86" s="8"/>
      <c r="V86" s="225" t="s">
        <v>399</v>
      </c>
      <c r="W86" s="226" t="str">
        <f>IF(COUNTBLANK(AC81:AC82)=0,IF(AC81&gt;AC82,W81,W82),"-")</f>
        <v>-</v>
      </c>
      <c r="AB86" s="227"/>
      <c r="AC86" s="228"/>
      <c r="AD86" s="8"/>
      <c r="AE86" s="8"/>
      <c r="AF86" s="259"/>
      <c r="AG86" s="259"/>
      <c r="AH86" s="259"/>
      <c r="AI86" s="259"/>
      <c r="AJ86" s="259"/>
      <c r="AK86" s="259"/>
      <c r="AL86" s="259"/>
      <c r="AM86" s="259"/>
      <c r="AN86" s="8"/>
    </row>
    <row r="87" ht="27.0" customHeight="1">
      <c r="A87" s="8"/>
      <c r="L87" s="111" t="s">
        <v>400</v>
      </c>
      <c r="M87" s="237" t="str">
        <f>IF(COUNTBLANK(S81:S82)=0,IF(S81&gt;S82,M82,M81),"-")</f>
        <v>-</v>
      </c>
      <c r="R87" s="238"/>
      <c r="S87" s="239"/>
      <c r="T87" s="8"/>
      <c r="U87" s="8"/>
      <c r="V87" s="116" t="s">
        <v>401</v>
      </c>
      <c r="W87" s="237" t="str">
        <f>IF(COUNTBLANK(AC81:AC82)=0,IF(AC81&gt;AC82,W82,W81),"-")</f>
        <v>-</v>
      </c>
      <c r="AB87" s="238"/>
      <c r="AC87" s="240"/>
      <c r="AD87" s="8"/>
      <c r="AE87" s="8"/>
      <c r="AF87" s="259"/>
      <c r="AG87" s="259"/>
      <c r="AH87" s="259"/>
      <c r="AI87" s="259"/>
      <c r="AJ87" s="259"/>
      <c r="AK87" s="259"/>
      <c r="AL87" s="259"/>
      <c r="AM87" s="259"/>
      <c r="AN87" s="8"/>
    </row>
    <row r="88" ht="27.0" customHeight="1">
      <c r="A88" s="8"/>
      <c r="L88" s="243" t="s">
        <v>402</v>
      </c>
      <c r="M88" s="244" t="str">
        <f>IF(COUNTBLANK(S75:S78)=0,IF(S77&gt;S78,M78,M77),"-")</f>
        <v>-</v>
      </c>
      <c r="N88" s="185"/>
      <c r="O88" s="185"/>
      <c r="P88" s="185"/>
      <c r="Q88" s="185"/>
      <c r="R88" s="245"/>
      <c r="S88" s="246"/>
      <c r="T88" s="8"/>
      <c r="U88" s="8"/>
      <c r="V88" s="247" t="s">
        <v>403</v>
      </c>
      <c r="W88" s="248" t="str">
        <f>IF(COUNTBLANK(AC75:AC78)=0,IF(AC77&gt;AC78,W78,W77),"-")</f>
        <v>-</v>
      </c>
      <c r="X88" s="129"/>
      <c r="Y88" s="129"/>
      <c r="Z88" s="129"/>
      <c r="AA88" s="129"/>
      <c r="AB88" s="249"/>
      <c r="AC88" s="250"/>
      <c r="AD88" s="8"/>
      <c r="AE88" s="8"/>
      <c r="AF88" s="259"/>
      <c r="AG88" s="259"/>
      <c r="AH88" s="259"/>
      <c r="AI88" s="259"/>
      <c r="AJ88" s="259"/>
      <c r="AK88" s="259"/>
      <c r="AL88" s="259"/>
      <c r="AM88" s="259"/>
      <c r="AN88" s="8"/>
    </row>
    <row r="89" ht="27.0" customHeight="1">
      <c r="A89" s="259"/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</row>
    <row r="90" ht="27.0" customHeight="1">
      <c r="A90" s="259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</row>
    <row r="91" ht="27.0" customHeight="1">
      <c r="A91" s="44" t="s">
        <v>404</v>
      </c>
    </row>
    <row r="92" ht="27.0" customHeight="1">
      <c r="H92" s="8"/>
      <c r="I92" s="8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customHeight="1">
      <c r="H93" s="8"/>
      <c r="I93" s="8"/>
      <c r="J93" s="8"/>
      <c r="K93" s="8"/>
      <c r="L93" s="457" t="s">
        <v>405</v>
      </c>
      <c r="M93" s="276"/>
      <c r="N93" s="276"/>
      <c r="O93" s="276"/>
      <c r="P93" s="276"/>
      <c r="Q93" s="276"/>
      <c r="R93" s="277"/>
      <c r="S93" s="279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3.5" customHeight="1">
      <c r="H94" s="8"/>
      <c r="I94" s="8"/>
      <c r="J94" s="266" t="s">
        <v>406</v>
      </c>
      <c r="L94" s="284">
        <v>5.0</v>
      </c>
      <c r="M94" s="458"/>
      <c r="Q94" s="269"/>
      <c r="R94" s="270"/>
      <c r="S94" s="286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3.5" customHeight="1">
      <c r="H95" s="8"/>
      <c r="I95" s="8"/>
      <c r="L95" s="288"/>
      <c r="Q95" s="269"/>
      <c r="S95" s="289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3.5" customHeight="1">
      <c r="H96" s="8"/>
      <c r="I96" s="8"/>
      <c r="J96" s="266" t="s">
        <v>407</v>
      </c>
      <c r="L96" s="288"/>
      <c r="M96" s="459"/>
      <c r="Q96" s="269"/>
      <c r="R96" s="293"/>
      <c r="S96" s="294"/>
      <c r="T96" s="460"/>
      <c r="V96" s="461" t="s">
        <v>408</v>
      </c>
      <c r="W96" s="462"/>
      <c r="X96" s="462"/>
      <c r="Y96" s="462"/>
      <c r="Z96" s="462"/>
      <c r="AA96" s="462"/>
      <c r="AB96" s="463"/>
      <c r="AC96" s="464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3.5" customHeight="1">
      <c r="H97" s="8"/>
      <c r="I97" s="8"/>
      <c r="L97" s="296"/>
      <c r="M97" s="297"/>
      <c r="N97" s="297"/>
      <c r="O97" s="297"/>
      <c r="P97" s="297"/>
      <c r="Q97" s="298"/>
      <c r="R97" s="297"/>
      <c r="S97" s="299"/>
      <c r="T97" s="465"/>
      <c r="V97" s="466">
        <v>4.0</v>
      </c>
      <c r="W97" s="285" t="str">
        <f>IF(COUNTBLANK(S94:S97)=2,IF(S94&gt;S96,M94,M96),"")</f>
        <v/>
      </c>
      <c r="AA97" s="269"/>
      <c r="AB97" s="270"/>
      <c r="AC97" s="467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3.5" customHeight="1">
      <c r="H98" s="8"/>
      <c r="I98" s="8"/>
      <c r="J98" s="8"/>
      <c r="K98" s="8"/>
      <c r="L98" s="8"/>
      <c r="M98" s="8"/>
      <c r="T98" s="465"/>
      <c r="U98" s="468"/>
      <c r="V98" s="469"/>
      <c r="AA98" s="269"/>
      <c r="AC98" s="470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3.5" customHeight="1">
      <c r="H99" s="8"/>
      <c r="I99" s="8"/>
      <c r="J99" s="8"/>
      <c r="K99" s="8"/>
      <c r="L99" s="275" t="str">
        <f>L93</f>
        <v>DEMI FINALE - 09H15 - 11H15</v>
      </c>
      <c r="M99" s="276"/>
      <c r="N99" s="276"/>
      <c r="O99" s="276"/>
      <c r="P99" s="276"/>
      <c r="Q99" s="276"/>
      <c r="R99" s="277" t="str">
        <f>R93</f>
        <v/>
      </c>
      <c r="S99" s="279"/>
      <c r="T99" s="465"/>
      <c r="V99" s="469"/>
      <c r="W99" s="312" t="str">
        <f>IF(COUNTBLANK(S100:S103)=2,IF(S100&gt;S102,M100,M102),"")</f>
        <v/>
      </c>
      <c r="AA99" s="269"/>
      <c r="AB99" s="313"/>
      <c r="AC99" s="471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3.5" customHeight="1">
      <c r="H100" s="8"/>
      <c r="I100" s="8"/>
      <c r="J100" s="266" t="s">
        <v>409</v>
      </c>
      <c r="L100" s="284">
        <v>6.0</v>
      </c>
      <c r="M100" s="458"/>
      <c r="Q100" s="269"/>
      <c r="R100" s="270"/>
      <c r="S100" s="286"/>
      <c r="T100" s="465"/>
      <c r="V100" s="472"/>
      <c r="W100" s="473"/>
      <c r="X100" s="473"/>
      <c r="Y100" s="473"/>
      <c r="Z100" s="473"/>
      <c r="AA100" s="474"/>
      <c r="AB100" s="473"/>
      <c r="AC100" s="475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3.5" customHeight="1">
      <c r="H101" s="8"/>
      <c r="I101" s="8"/>
      <c r="L101" s="288"/>
      <c r="Q101" s="269"/>
      <c r="S101" s="289"/>
      <c r="T101" s="476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3.5" customHeight="1">
      <c r="H102" s="8"/>
      <c r="I102" s="8"/>
      <c r="J102" s="266" t="s">
        <v>410</v>
      </c>
      <c r="L102" s="288"/>
      <c r="M102" s="459"/>
      <c r="Q102" s="269"/>
      <c r="R102" s="293"/>
      <c r="S102" s="294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3.5" customHeight="1">
      <c r="H103" s="8"/>
      <c r="I103" s="8"/>
      <c r="L103" s="296"/>
      <c r="M103" s="297"/>
      <c r="N103" s="297"/>
      <c r="O103" s="297"/>
      <c r="P103" s="297"/>
      <c r="Q103" s="298"/>
      <c r="R103" s="297"/>
      <c r="S103" s="299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ht="27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ht="27.0" hidden="1" customHeight="1">
      <c r="A105" s="44" t="s">
        <v>411</v>
      </c>
    </row>
    <row r="106" ht="27.0" hidden="1" customHeight="1">
      <c r="H106" s="8"/>
      <c r="I106" s="8"/>
      <c r="J106" s="8"/>
      <c r="K106" s="8"/>
      <c r="L106" s="8"/>
      <c r="M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3.5" hidden="1" customHeight="1">
      <c r="A107" s="8"/>
      <c r="B107" s="8"/>
      <c r="C107" s="8"/>
      <c r="D107" s="8"/>
      <c r="E107" s="8"/>
      <c r="F107" s="8"/>
      <c r="G107" s="8"/>
      <c r="H107" s="8"/>
      <c r="I107" s="8"/>
      <c r="L107" s="275" t="s">
        <v>87</v>
      </c>
      <c r="M107" s="276"/>
      <c r="N107" s="276"/>
      <c r="O107" s="276"/>
      <c r="P107" s="276"/>
      <c r="Q107" s="276"/>
      <c r="R107" s="319"/>
      <c r="S107" s="27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N107" s="8"/>
    </row>
    <row r="108" ht="13.5" hidden="1" customHeight="1">
      <c r="A108" s="8"/>
      <c r="B108" s="8"/>
      <c r="C108" s="8"/>
      <c r="D108" s="8"/>
      <c r="E108" s="8"/>
      <c r="F108" s="8"/>
      <c r="G108" s="8"/>
      <c r="J108" s="266" t="s">
        <v>412</v>
      </c>
      <c r="L108" s="284"/>
      <c r="M108" s="285" t="str">
        <f>IFERROR(VLOOKUP(J108,$L$60:$Q$63,2,FALSE),IFERROR(VLOOKUP(J108,$V$60:$AA$63,2,FALSE),IFERROR(VLOOKUP(J108,$B$60:$G$63,2,FALSE),IFERROR(VLOOKUP(J108,$AF$60:$AK$63,2,FALSE),""))))</f>
        <v>-</v>
      </c>
      <c r="Q108" s="269"/>
      <c r="R108" s="270"/>
      <c r="S108" s="286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N108" s="8"/>
    </row>
    <row r="109" ht="13.5" hidden="1" customHeight="1">
      <c r="A109" s="8"/>
      <c r="B109" s="8"/>
      <c r="C109" s="8"/>
      <c r="D109" s="8"/>
      <c r="E109" s="8"/>
      <c r="F109" s="8"/>
      <c r="G109" s="8"/>
      <c r="L109" s="288"/>
      <c r="Q109" s="269"/>
      <c r="S109" s="28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N109" s="8"/>
    </row>
    <row r="110" ht="13.5" hidden="1" customHeight="1">
      <c r="A110" s="8"/>
      <c r="B110" s="8"/>
      <c r="C110" s="8"/>
      <c r="D110" s="8"/>
      <c r="E110" s="8"/>
      <c r="F110" s="8"/>
      <c r="G110" s="8"/>
      <c r="H110" s="8"/>
      <c r="I110" s="8"/>
      <c r="J110" s="266" t="s">
        <v>413</v>
      </c>
      <c r="L110" s="288"/>
      <c r="M110" s="292" t="str">
        <f>IFERROR(VLOOKUP(J110,$L$60:$Q$63,2,FALSE),IFERROR(VLOOKUP(J110,$V$60:$AA$63,2,FALSE),IFERROR(VLOOKUP(J110,$B$60:$G$63,2,FALSE),IFERROR(VLOOKUP(J110,$AF$60:$AK$63,2,FALSE),""))))</f>
        <v>-</v>
      </c>
      <c r="Q110" s="269"/>
      <c r="R110" s="293"/>
      <c r="S110" s="294"/>
      <c r="T110" s="295"/>
      <c r="U110" s="8"/>
      <c r="V110" s="8"/>
      <c r="W110" s="8"/>
      <c r="X110" s="8"/>
      <c r="Y110" s="8"/>
      <c r="Z110" s="8"/>
      <c r="AA110" s="8"/>
      <c r="AB110" s="8"/>
      <c r="AC110" s="8"/>
      <c r="AN110" s="8"/>
    </row>
    <row r="111" ht="13.5" hidden="1" customHeight="1">
      <c r="A111" s="8"/>
      <c r="B111" s="8"/>
      <c r="C111" s="8"/>
      <c r="D111" s="8"/>
      <c r="E111" s="8"/>
      <c r="F111" s="8"/>
      <c r="G111" s="8"/>
      <c r="H111" s="8"/>
      <c r="I111" s="8"/>
      <c r="L111" s="296"/>
      <c r="M111" s="297"/>
      <c r="N111" s="297"/>
      <c r="O111" s="297"/>
      <c r="P111" s="297"/>
      <c r="Q111" s="298"/>
      <c r="R111" s="297"/>
      <c r="S111" s="299"/>
      <c r="T111" s="300"/>
      <c r="U111" s="8"/>
      <c r="V111" s="8"/>
      <c r="W111" s="8"/>
      <c r="X111" s="8"/>
      <c r="Y111" s="8"/>
      <c r="Z111" s="8"/>
      <c r="AA111" s="8"/>
      <c r="AB111" s="8"/>
      <c r="AC111" s="8"/>
      <c r="AN111" s="8"/>
    </row>
    <row r="112" ht="13.5" hidden="1" customHeight="1">
      <c r="A112" s="8"/>
      <c r="B112" s="8"/>
      <c r="C112" s="8"/>
      <c r="D112" s="8"/>
      <c r="E112" s="8"/>
      <c r="F112" s="8"/>
      <c r="G112" s="8"/>
      <c r="H112" s="8"/>
      <c r="I112" s="8"/>
      <c r="L112" s="8"/>
      <c r="M112" s="8"/>
      <c r="N112" s="8"/>
      <c r="O112" s="8"/>
      <c r="P112" s="8"/>
      <c r="Q112" s="8"/>
      <c r="R112" s="8"/>
      <c r="S112" s="8"/>
      <c r="T112" s="302"/>
      <c r="U112" s="8"/>
      <c r="V112" s="303"/>
      <c r="W112" s="303"/>
      <c r="X112" s="303"/>
      <c r="Y112" s="303"/>
      <c r="Z112" s="303"/>
      <c r="AA112" s="303"/>
      <c r="AB112" s="303"/>
      <c r="AC112" s="303"/>
      <c r="AN112" s="8"/>
    </row>
    <row r="113" ht="13.5" hidden="1" customHeight="1">
      <c r="A113" s="8"/>
      <c r="B113" s="8"/>
      <c r="C113" s="8"/>
      <c r="D113" s="8"/>
      <c r="E113" s="8"/>
      <c r="F113" s="8"/>
      <c r="G113" s="8"/>
      <c r="H113" s="8"/>
      <c r="I113" s="8"/>
      <c r="J113" s="266"/>
      <c r="L113" s="8"/>
      <c r="M113" s="8"/>
      <c r="N113" s="8"/>
      <c r="O113" s="8"/>
      <c r="P113" s="8"/>
      <c r="Q113" s="8"/>
      <c r="R113" s="8"/>
      <c r="S113" s="8"/>
      <c r="T113" s="302"/>
      <c r="U113" s="304"/>
      <c r="V113" s="305" t="s">
        <v>91</v>
      </c>
      <c r="W113" s="306"/>
      <c r="X113" s="306"/>
      <c r="Y113" s="306"/>
      <c r="Z113" s="306"/>
      <c r="AA113" s="306"/>
      <c r="AB113" s="320"/>
      <c r="AC113" s="308"/>
      <c r="AN113" s="8"/>
    </row>
    <row r="114" ht="13.5" hidden="1" customHeight="1">
      <c r="A114" s="8"/>
      <c r="B114" s="8"/>
      <c r="C114" s="8"/>
      <c r="D114" s="8"/>
      <c r="E114" s="8"/>
      <c r="F114" s="8"/>
      <c r="G114" s="8"/>
      <c r="H114" s="8"/>
      <c r="I114" s="8"/>
      <c r="L114" s="8"/>
      <c r="M114" s="8"/>
      <c r="N114" s="8"/>
      <c r="O114" s="8"/>
      <c r="P114" s="8"/>
      <c r="Q114" s="8"/>
      <c r="R114" s="8"/>
      <c r="S114" s="8"/>
      <c r="T114" s="302"/>
      <c r="U114" s="304"/>
      <c r="V114" s="268">
        <v>1.0</v>
      </c>
      <c r="W114" s="285" t="str">
        <f>IF(COUNTBLANK(S108:S111)=2,IF(S108&gt;S110,M108,M110),"")</f>
        <v/>
      </c>
      <c r="AA114" s="269"/>
      <c r="AB114" s="270"/>
      <c r="AC114" s="309"/>
      <c r="AN114" s="8"/>
    </row>
    <row r="115" ht="13.5" hidden="1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302"/>
      <c r="U115" s="310"/>
      <c r="V115" s="269"/>
      <c r="AA115" s="269"/>
      <c r="AC115" s="311"/>
      <c r="AN115" s="8"/>
    </row>
    <row r="116" ht="13.5" hidden="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302"/>
      <c r="U116" s="304"/>
      <c r="V116" s="269"/>
      <c r="W116" s="312" t="str">
        <f>IF(COUNTBLANK(S120:S123)=2,IF(S120&gt;S122,M120,M122),"")</f>
        <v/>
      </c>
      <c r="AA116" s="269"/>
      <c r="AB116" s="313"/>
      <c r="AC116" s="314"/>
      <c r="AN116" s="8"/>
    </row>
    <row r="117" ht="13.5" hidden="1" customHeight="1">
      <c r="A117" s="8"/>
      <c r="B117" s="8"/>
      <c r="C117" s="8"/>
      <c r="D117" s="8"/>
      <c r="E117" s="8"/>
      <c r="F117" s="8"/>
      <c r="G117" s="8"/>
      <c r="H117" s="8"/>
      <c r="I117" s="8"/>
      <c r="L117" s="8"/>
      <c r="M117" s="8"/>
      <c r="N117" s="8"/>
      <c r="O117" s="8"/>
      <c r="P117" s="8"/>
      <c r="Q117" s="8"/>
      <c r="R117" s="8"/>
      <c r="S117" s="8"/>
      <c r="T117" s="302"/>
      <c r="U117" s="304"/>
      <c r="V117" s="315"/>
      <c r="W117" s="316"/>
      <c r="X117" s="316"/>
      <c r="Y117" s="316"/>
      <c r="Z117" s="316"/>
      <c r="AA117" s="315"/>
      <c r="AB117" s="316"/>
      <c r="AC117" s="308"/>
      <c r="AN117" s="8"/>
    </row>
    <row r="118" ht="13.5" hidden="1" customHeight="1">
      <c r="A118" s="8"/>
      <c r="B118" s="8"/>
      <c r="C118" s="8"/>
      <c r="D118" s="8"/>
      <c r="E118" s="8"/>
      <c r="F118" s="8"/>
      <c r="G118" s="8"/>
      <c r="H118" s="8"/>
      <c r="I118" s="8"/>
      <c r="L118" s="8"/>
      <c r="M118" s="8"/>
      <c r="N118" s="8"/>
      <c r="O118" s="8"/>
      <c r="P118" s="8"/>
      <c r="Q118" s="8"/>
      <c r="R118" s="8"/>
      <c r="S118" s="8"/>
      <c r="T118" s="302"/>
      <c r="U118" s="8"/>
      <c r="V118" s="8"/>
      <c r="W118" s="8"/>
      <c r="X118" s="8"/>
      <c r="Y118" s="8"/>
      <c r="Z118" s="8"/>
      <c r="AA118" s="8"/>
      <c r="AB118" s="8"/>
      <c r="AC118" s="8"/>
      <c r="AN118" s="8"/>
    </row>
    <row r="119" ht="13.5" hidden="1" customHeight="1">
      <c r="A119" s="8"/>
      <c r="B119" s="8"/>
      <c r="C119" s="8"/>
      <c r="D119" s="8"/>
      <c r="E119" s="8"/>
      <c r="F119" s="8"/>
      <c r="G119" s="8"/>
      <c r="H119" s="8"/>
      <c r="I119" s="8"/>
      <c r="L119" s="275" t="s">
        <v>87</v>
      </c>
      <c r="M119" s="276"/>
      <c r="N119" s="276"/>
      <c r="O119" s="276"/>
      <c r="P119" s="276"/>
      <c r="Q119" s="276"/>
      <c r="R119" s="319"/>
      <c r="S119" s="279"/>
      <c r="T119" s="317"/>
      <c r="U119" s="8"/>
      <c r="V119" s="8"/>
      <c r="W119" s="8"/>
      <c r="X119" s="8"/>
      <c r="Y119" s="8"/>
      <c r="Z119" s="8"/>
      <c r="AA119" s="8"/>
      <c r="AB119" s="8"/>
      <c r="AC119" s="8"/>
      <c r="AN119" s="8"/>
    </row>
    <row r="120" ht="13.5" hidden="1" customHeight="1">
      <c r="A120" s="8"/>
      <c r="B120" s="8"/>
      <c r="C120" s="8"/>
      <c r="D120" s="8"/>
      <c r="E120" s="8"/>
      <c r="F120" s="8"/>
      <c r="G120" s="8"/>
      <c r="H120" s="8"/>
      <c r="I120" s="8"/>
      <c r="J120" s="266" t="s">
        <v>414</v>
      </c>
      <c r="L120" s="284"/>
      <c r="M120" s="285" t="str">
        <f>IFERROR(VLOOKUP(J120,$L$60:$Q$63,2,FALSE),IFERROR(VLOOKUP(J120,$V$60:$AA$63,2,FALSE),IFERROR(VLOOKUP(J120,$B$60:$G$63,2,FALSE),IFERROR(VLOOKUP(J120,$AF$60:$AK$63,2,FALSE),""))))</f>
        <v>-</v>
      </c>
      <c r="Q120" s="269"/>
      <c r="R120" s="270"/>
      <c r="S120" s="286"/>
      <c r="T120" s="317"/>
      <c r="U120" s="8"/>
      <c r="V120" s="8"/>
      <c r="W120" s="8"/>
      <c r="X120" s="8"/>
      <c r="Y120" s="8"/>
      <c r="Z120" s="8"/>
      <c r="AA120" s="8"/>
      <c r="AB120" s="8"/>
      <c r="AC120" s="8"/>
      <c r="AN120" s="8"/>
    </row>
    <row r="121" ht="13.5" hidden="1" customHeight="1">
      <c r="A121" s="8"/>
      <c r="B121" s="8"/>
      <c r="C121" s="8"/>
      <c r="D121" s="8"/>
      <c r="E121" s="8"/>
      <c r="F121" s="8"/>
      <c r="G121" s="8"/>
      <c r="H121" s="8"/>
      <c r="I121" s="8"/>
      <c r="L121" s="288"/>
      <c r="Q121" s="269"/>
      <c r="S121" s="289"/>
      <c r="T121" s="318"/>
      <c r="U121" s="8"/>
      <c r="V121" s="8"/>
      <c r="W121" s="8"/>
      <c r="X121" s="8"/>
      <c r="Y121" s="8"/>
      <c r="Z121" s="8"/>
      <c r="AA121" s="8"/>
      <c r="AB121" s="8"/>
      <c r="AC121" s="8"/>
      <c r="AN121" s="8"/>
    </row>
    <row r="122" ht="13.5" hidden="1" customHeight="1">
      <c r="A122" s="8"/>
      <c r="B122" s="8"/>
      <c r="C122" s="8"/>
      <c r="D122" s="8"/>
      <c r="E122" s="8"/>
      <c r="F122" s="8"/>
      <c r="G122" s="8"/>
      <c r="H122" s="8"/>
      <c r="I122" s="8"/>
      <c r="J122" s="266" t="s">
        <v>415</v>
      </c>
      <c r="L122" s="288"/>
      <c r="M122" s="292" t="str">
        <f>IFERROR(VLOOKUP(J122,$L$60:$Q$63,2,FALSE),IFERROR(VLOOKUP(J122,$V$60:$AA$63,2,FALSE),IFERROR(VLOOKUP(J122,$B$60:$G$63,2,FALSE),IFERROR(VLOOKUP(J122,$AF$60:$AK$63,2,FALSE),""))))</f>
        <v>-</v>
      </c>
      <c r="Q122" s="269"/>
      <c r="R122" s="293"/>
      <c r="S122" s="294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N122" s="8"/>
    </row>
    <row r="123" ht="13.5" hidden="1" customHeight="1">
      <c r="A123" s="8"/>
      <c r="B123" s="8"/>
      <c r="C123" s="8"/>
      <c r="D123" s="8"/>
      <c r="E123" s="8"/>
      <c r="F123" s="8"/>
      <c r="G123" s="8"/>
      <c r="H123" s="8"/>
      <c r="I123" s="8"/>
      <c r="L123" s="296"/>
      <c r="M123" s="297"/>
      <c r="N123" s="297"/>
      <c r="O123" s="297"/>
      <c r="P123" s="297"/>
      <c r="Q123" s="298"/>
      <c r="R123" s="297"/>
      <c r="S123" s="29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N123" s="8"/>
    </row>
    <row r="124" ht="27.0" hidden="1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</sheetData>
  <mergeCells count="420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J108:K109"/>
    <mergeCell ref="J110:K111"/>
    <mergeCell ref="J113:K114"/>
    <mergeCell ref="R107:S107"/>
    <mergeCell ref="M108:Q109"/>
    <mergeCell ref="R108:R109"/>
    <mergeCell ref="S108:S109"/>
    <mergeCell ref="M110:Q111"/>
    <mergeCell ref="R110:R111"/>
    <mergeCell ref="S110:S111"/>
    <mergeCell ref="M71:Q71"/>
    <mergeCell ref="M72:Q72"/>
    <mergeCell ref="M73:Q73"/>
    <mergeCell ref="R73:S73"/>
    <mergeCell ref="M61:Q61"/>
    <mergeCell ref="M62:Q62"/>
    <mergeCell ref="M63:Q63"/>
    <mergeCell ref="L69:L70"/>
    <mergeCell ref="M69:Q69"/>
    <mergeCell ref="M70:Q70"/>
    <mergeCell ref="L71:L72"/>
    <mergeCell ref="L75:L76"/>
    <mergeCell ref="M75:Q75"/>
    <mergeCell ref="V75:V76"/>
    <mergeCell ref="M76:Q76"/>
    <mergeCell ref="L77:L78"/>
    <mergeCell ref="M77:Q77"/>
    <mergeCell ref="V77:V78"/>
    <mergeCell ref="M78:Q78"/>
    <mergeCell ref="M79:Q79"/>
    <mergeCell ref="R79:S79"/>
    <mergeCell ref="L81:L82"/>
    <mergeCell ref="M81:Q81"/>
    <mergeCell ref="V81:V82"/>
    <mergeCell ref="M82:Q82"/>
    <mergeCell ref="M83:Q83"/>
    <mergeCell ref="R83:S83"/>
    <mergeCell ref="M85:Q85"/>
    <mergeCell ref="M86:Q86"/>
    <mergeCell ref="M87:Q87"/>
    <mergeCell ref="M88:Q88"/>
    <mergeCell ref="R93:S93"/>
    <mergeCell ref="T110:T111"/>
    <mergeCell ref="V114:V117"/>
    <mergeCell ref="R119:S119"/>
    <mergeCell ref="J94:K95"/>
    <mergeCell ref="L94:L97"/>
    <mergeCell ref="J96:K97"/>
    <mergeCell ref="J100:K101"/>
    <mergeCell ref="L100:L103"/>
    <mergeCell ref="J102:K103"/>
    <mergeCell ref="L108:L111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72:AA72"/>
    <mergeCell ref="W73:AA73"/>
    <mergeCell ref="AB73:AC73"/>
    <mergeCell ref="W75:AA75"/>
    <mergeCell ref="W76:AA76"/>
    <mergeCell ref="W77:AA77"/>
    <mergeCell ref="W78:AA78"/>
    <mergeCell ref="W86:AA86"/>
    <mergeCell ref="W87:AA87"/>
    <mergeCell ref="W88:AA88"/>
    <mergeCell ref="A91:AN91"/>
    <mergeCell ref="AB96:AC96"/>
    <mergeCell ref="W97:AA98"/>
    <mergeCell ref="AB97:AB98"/>
    <mergeCell ref="AC97:AC98"/>
    <mergeCell ref="W99:AA100"/>
    <mergeCell ref="AB99:AB100"/>
    <mergeCell ref="AC99:AC100"/>
    <mergeCell ref="A105:AN105"/>
    <mergeCell ref="W79:AA79"/>
    <mergeCell ref="AB79:AC79"/>
    <mergeCell ref="W81:AA81"/>
    <mergeCell ref="W82:AA82"/>
    <mergeCell ref="W83:AA83"/>
    <mergeCell ref="AB83:AC83"/>
    <mergeCell ref="W85:AA85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C60:G60"/>
    <mergeCell ref="C61:G61"/>
    <mergeCell ref="C62:G62"/>
    <mergeCell ref="C63:G63"/>
    <mergeCell ref="AG61:AK61"/>
    <mergeCell ref="AG62:AK62"/>
    <mergeCell ref="AG63:AK63"/>
    <mergeCell ref="A66:AN66"/>
    <mergeCell ref="L67:S67"/>
    <mergeCell ref="V67:AC67"/>
    <mergeCell ref="W70:AA70"/>
    <mergeCell ref="W71:AA71"/>
    <mergeCell ref="W60:AA60"/>
    <mergeCell ref="W61:AA61"/>
    <mergeCell ref="W62:AA62"/>
    <mergeCell ref="W63:AA63"/>
    <mergeCell ref="V69:V70"/>
    <mergeCell ref="W69:AA69"/>
    <mergeCell ref="V71:V72"/>
    <mergeCell ref="M94:Q95"/>
    <mergeCell ref="R94:R95"/>
    <mergeCell ref="S94:S95"/>
    <mergeCell ref="M96:Q97"/>
    <mergeCell ref="R96:R97"/>
    <mergeCell ref="S96:S97"/>
    <mergeCell ref="V97:V100"/>
    <mergeCell ref="AB113:AC113"/>
    <mergeCell ref="W114:AA115"/>
    <mergeCell ref="AB114:AB115"/>
    <mergeCell ref="AC114:AC115"/>
    <mergeCell ref="W116:AA117"/>
    <mergeCell ref="AB116:AB117"/>
    <mergeCell ref="AC116:AC117"/>
    <mergeCell ref="R99:S99"/>
    <mergeCell ref="M100:Q101"/>
    <mergeCell ref="R100:R101"/>
    <mergeCell ref="S100:S101"/>
    <mergeCell ref="M102:Q103"/>
    <mergeCell ref="R102:R103"/>
    <mergeCell ref="S102:S103"/>
    <mergeCell ref="M122:Q123"/>
    <mergeCell ref="R122:R123"/>
    <mergeCell ref="J120:K121"/>
    <mergeCell ref="L120:L123"/>
    <mergeCell ref="M120:Q121"/>
    <mergeCell ref="R120:R121"/>
    <mergeCell ref="S120:S121"/>
    <mergeCell ref="T120:T121"/>
    <mergeCell ref="J122:K123"/>
    <mergeCell ref="S122:S123"/>
  </mergeCells>
  <conditionalFormatting sqref="A1:AN124">
    <cfRule type="cellIs" dxfId="0" priority="1" operator="equal">
      <formula>"Office"</formula>
    </cfRule>
  </conditionalFormatting>
  <printOptions gridLines="1" horizontalCentered="1"/>
  <pageMargins bottom="0.4304139896623353" footer="0.0" header="0.0" left="0.0" right="0.2499987923288724" top="2.123375682334187"/>
  <pageSetup fitToHeight="0" paperSize="8" cellComments="atEnd" orientation="landscape" pageOrder="overThenDown"/>
  <drawing r:id="rId1"/>
  <tableParts count="3"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989EB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416</v>
      </c>
    </row>
    <row r="3" ht="27.0" customHeight="1">
      <c r="A3" s="7" t="s">
        <v>417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9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17"/>
      <c r="U7" s="18"/>
      <c r="V7" s="19" t="s">
        <v>4</v>
      </c>
      <c r="W7" s="13"/>
      <c r="X7" s="14" t="s">
        <v>5</v>
      </c>
      <c r="Y7" s="15"/>
      <c r="Z7" s="15"/>
      <c r="AA7" s="15"/>
      <c r="AB7" s="13"/>
      <c r="AC7" s="16" t="s">
        <v>418</v>
      </c>
      <c r="AD7" s="15"/>
      <c r="AE7" s="15"/>
      <c r="AF7" s="15"/>
      <c r="AG7" s="15"/>
      <c r="AH7" s="13"/>
      <c r="AI7" s="8"/>
      <c r="AJ7" s="8"/>
      <c r="AK7" s="8"/>
      <c r="AL7" s="8"/>
      <c r="AM7" s="8"/>
      <c r="AN7" s="8"/>
    </row>
    <row r="8" ht="27.0" customHeight="1">
      <c r="A8" s="20"/>
      <c r="B8" s="20"/>
      <c r="C8" s="20"/>
      <c r="D8" s="20"/>
      <c r="E8" s="20"/>
      <c r="F8" s="21"/>
      <c r="G8" s="34" t="s">
        <v>30</v>
      </c>
      <c r="I8" s="24" t="s">
        <v>419</v>
      </c>
      <c r="O8" s="438" t="s">
        <v>21</v>
      </c>
      <c r="S8" s="35"/>
      <c r="T8" s="26"/>
      <c r="U8" s="27"/>
      <c r="V8" s="36" t="s">
        <v>46</v>
      </c>
      <c r="X8" s="24" t="s">
        <v>420</v>
      </c>
      <c r="AC8" s="438" t="s">
        <v>421</v>
      </c>
      <c r="AH8" s="35"/>
      <c r="AI8" s="20"/>
      <c r="AJ8" s="20"/>
      <c r="AK8" s="20"/>
      <c r="AL8" s="20"/>
      <c r="AM8" s="20"/>
      <c r="AN8" s="20"/>
    </row>
    <row r="9" ht="27.0" customHeight="1">
      <c r="A9" s="20"/>
      <c r="B9" s="20"/>
      <c r="C9" s="20"/>
      <c r="D9" s="20"/>
      <c r="E9" s="20"/>
      <c r="F9" s="21"/>
      <c r="G9" s="37" t="s">
        <v>19</v>
      </c>
      <c r="I9" s="31" t="s">
        <v>422</v>
      </c>
      <c r="O9" s="439" t="s">
        <v>12</v>
      </c>
      <c r="S9" s="39"/>
      <c r="T9" s="26"/>
      <c r="U9" s="27"/>
      <c r="V9" s="40" t="s">
        <v>33</v>
      </c>
      <c r="X9" s="31" t="s">
        <v>423</v>
      </c>
      <c r="AC9" s="31" t="s">
        <v>38</v>
      </c>
      <c r="AH9" s="39"/>
      <c r="AI9" s="20"/>
      <c r="AJ9" s="20"/>
      <c r="AK9" s="20"/>
      <c r="AL9" s="20"/>
      <c r="AM9" s="20"/>
      <c r="AN9" s="20"/>
    </row>
    <row r="10" ht="27.0" customHeight="1">
      <c r="A10" s="20"/>
      <c r="B10" s="20"/>
      <c r="C10" s="20"/>
      <c r="D10" s="20"/>
      <c r="E10" s="20"/>
      <c r="F10" s="21"/>
      <c r="G10" s="34" t="s">
        <v>39</v>
      </c>
      <c r="I10" s="24" t="s">
        <v>424</v>
      </c>
      <c r="O10" s="438" t="s">
        <v>32</v>
      </c>
      <c r="S10" s="35"/>
      <c r="T10" s="26"/>
      <c r="U10" s="27"/>
      <c r="V10" s="36" t="s">
        <v>17</v>
      </c>
      <c r="X10" s="24" t="s">
        <v>425</v>
      </c>
      <c r="AC10" s="438" t="s">
        <v>48</v>
      </c>
      <c r="AH10" s="35"/>
      <c r="AI10" s="20"/>
      <c r="AJ10" s="20"/>
      <c r="AK10" s="20"/>
      <c r="AL10" s="20"/>
      <c r="AM10" s="20"/>
      <c r="AN10" s="20"/>
    </row>
    <row r="11" ht="27.0" customHeight="1">
      <c r="A11" s="20"/>
      <c r="B11" s="20"/>
      <c r="C11" s="20"/>
      <c r="D11" s="20"/>
      <c r="E11" s="20"/>
      <c r="F11" s="21"/>
      <c r="G11" s="37" t="s">
        <v>15</v>
      </c>
      <c r="I11" s="31" t="s">
        <v>426</v>
      </c>
      <c r="O11" s="439" t="s">
        <v>188</v>
      </c>
      <c r="S11" s="39"/>
      <c r="T11" s="26"/>
      <c r="U11" s="27"/>
      <c r="V11" s="40" t="s">
        <v>25</v>
      </c>
      <c r="X11" s="31" t="s">
        <v>427</v>
      </c>
      <c r="AC11" s="439" t="s">
        <v>12</v>
      </c>
      <c r="AH11" s="39"/>
      <c r="AI11" s="20"/>
      <c r="AJ11" s="20"/>
      <c r="AK11" s="20"/>
      <c r="AL11" s="20"/>
      <c r="AM11" s="20"/>
      <c r="AN11" s="20"/>
    </row>
    <row r="12" ht="27.0" customHeight="1">
      <c r="A12" s="20"/>
      <c r="B12" s="20"/>
      <c r="C12" s="20"/>
      <c r="D12" s="20"/>
      <c r="E12" s="20"/>
      <c r="F12" s="21"/>
      <c r="G12" s="34" t="s">
        <v>13</v>
      </c>
      <c r="I12" s="24" t="s">
        <v>428</v>
      </c>
      <c r="O12" s="438" t="s">
        <v>48</v>
      </c>
      <c r="S12" s="35"/>
      <c r="T12" s="26"/>
      <c r="U12" s="27"/>
      <c r="V12" s="36" t="s">
        <v>44</v>
      </c>
      <c r="X12" s="24" t="s">
        <v>429</v>
      </c>
      <c r="AC12" s="24" t="s">
        <v>41</v>
      </c>
      <c r="AH12" s="35"/>
      <c r="AI12" s="20"/>
      <c r="AJ12" s="20"/>
      <c r="AK12" s="20"/>
      <c r="AL12" s="20"/>
      <c r="AM12" s="20"/>
      <c r="AN12" s="20"/>
    </row>
    <row r="13" ht="27.0" customHeight="1">
      <c r="A13" s="20"/>
      <c r="B13" s="20"/>
      <c r="C13" s="20"/>
      <c r="D13" s="20"/>
      <c r="E13" s="20"/>
      <c r="F13" s="21"/>
      <c r="G13" s="37" t="s">
        <v>27</v>
      </c>
      <c r="I13" s="31" t="s">
        <v>430</v>
      </c>
      <c r="O13" s="439" t="s">
        <v>48</v>
      </c>
      <c r="S13" s="39"/>
      <c r="T13" s="26"/>
      <c r="U13" s="27"/>
      <c r="V13" s="40" t="s">
        <v>22</v>
      </c>
      <c r="X13" s="31" t="s">
        <v>431</v>
      </c>
      <c r="AC13" s="439" t="s">
        <v>432</v>
      </c>
      <c r="AH13" s="39"/>
      <c r="AI13" s="20"/>
      <c r="AJ13" s="20"/>
      <c r="AK13" s="20"/>
      <c r="AL13" s="20"/>
      <c r="AM13" s="20"/>
      <c r="AN13" s="20"/>
    </row>
    <row r="14" ht="27.0" customHeight="1">
      <c r="A14" s="20"/>
      <c r="B14" s="20"/>
      <c r="C14" s="20"/>
      <c r="D14" s="20"/>
      <c r="E14" s="20"/>
      <c r="F14" s="21"/>
      <c r="G14" s="34" t="s">
        <v>36</v>
      </c>
      <c r="I14" s="24" t="s">
        <v>433</v>
      </c>
      <c r="O14" s="438" t="s">
        <v>347</v>
      </c>
      <c r="S14" s="35"/>
      <c r="T14" s="26"/>
      <c r="U14" s="27"/>
      <c r="V14" s="36" t="s">
        <v>7</v>
      </c>
      <c r="X14" s="24" t="s">
        <v>434</v>
      </c>
      <c r="AC14" s="438" t="s">
        <v>12</v>
      </c>
      <c r="AH14" s="35"/>
      <c r="AI14" s="20"/>
      <c r="AJ14" s="20"/>
      <c r="AK14" s="20"/>
      <c r="AL14" s="20"/>
      <c r="AM14" s="20"/>
      <c r="AN14" s="20"/>
    </row>
    <row r="15" ht="27.0" customHeight="1">
      <c r="A15" s="20"/>
      <c r="B15" s="20"/>
      <c r="C15" s="20"/>
      <c r="D15" s="20"/>
      <c r="E15" s="20"/>
      <c r="F15" s="21"/>
      <c r="G15" s="37" t="s">
        <v>10</v>
      </c>
      <c r="I15" s="31" t="s">
        <v>435</v>
      </c>
      <c r="O15" s="439" t="s">
        <v>9</v>
      </c>
      <c r="S15" s="39"/>
      <c r="T15" s="26"/>
      <c r="U15" s="27"/>
      <c r="V15" s="40" t="s">
        <v>42</v>
      </c>
      <c r="X15" s="31" t="s">
        <v>436</v>
      </c>
      <c r="AC15" s="439" t="s">
        <v>21</v>
      </c>
      <c r="AH15" s="39"/>
      <c r="AI15" s="20"/>
      <c r="AJ15" s="20"/>
      <c r="AK15" s="20"/>
      <c r="AL15" s="20"/>
      <c r="AM15" s="20"/>
      <c r="AN15" s="20"/>
    </row>
    <row r="16" ht="27.0" hidden="1" customHeight="1">
      <c r="A16" s="20"/>
      <c r="B16" s="20"/>
      <c r="C16" s="20"/>
      <c r="D16" s="20"/>
      <c r="E16" s="20"/>
      <c r="F16" s="21"/>
      <c r="G16" s="34"/>
      <c r="I16" s="24"/>
      <c r="O16" s="24"/>
      <c r="S16" s="35"/>
      <c r="T16" s="26"/>
      <c r="U16" s="27"/>
      <c r="V16" s="36"/>
      <c r="X16" s="24"/>
      <c r="AC16" s="24"/>
      <c r="AH16" s="35"/>
      <c r="AI16" s="20"/>
      <c r="AJ16" s="20"/>
      <c r="AK16" s="20"/>
      <c r="AL16" s="20"/>
      <c r="AM16" s="20"/>
      <c r="AN16" s="20"/>
    </row>
    <row r="17" ht="27.0" hidden="1" customHeight="1">
      <c r="A17" s="20"/>
      <c r="B17" s="20"/>
      <c r="C17" s="20"/>
      <c r="D17" s="20"/>
      <c r="E17" s="20"/>
      <c r="F17" s="21"/>
      <c r="G17" s="37"/>
      <c r="I17" s="31"/>
      <c r="O17" s="31"/>
      <c r="S17" s="39"/>
      <c r="T17" s="26"/>
      <c r="U17" s="27"/>
      <c r="V17" s="40"/>
      <c r="X17" s="31"/>
      <c r="AC17" s="31"/>
      <c r="AH17" s="39"/>
      <c r="AI17" s="20"/>
      <c r="AJ17" s="20"/>
      <c r="AK17" s="20"/>
      <c r="AL17" s="20"/>
      <c r="AM17" s="20"/>
      <c r="AN17" s="20"/>
    </row>
    <row r="18" ht="27.0" hidden="1" customHeight="1">
      <c r="A18" s="20"/>
      <c r="B18" s="20"/>
      <c r="C18" s="20"/>
      <c r="D18" s="20"/>
      <c r="E18" s="20"/>
      <c r="F18" s="21"/>
      <c r="G18" s="34"/>
      <c r="I18" s="24"/>
      <c r="O18" s="24"/>
      <c r="S18" s="35"/>
      <c r="T18" s="26"/>
      <c r="U18" s="27"/>
      <c r="V18" s="36"/>
      <c r="X18" s="24"/>
      <c r="AC18" s="24"/>
      <c r="AH18" s="35"/>
      <c r="AI18" s="20"/>
      <c r="AJ18" s="20"/>
      <c r="AK18" s="20"/>
      <c r="AL18" s="20"/>
      <c r="AM18" s="20"/>
      <c r="AN18" s="20"/>
    </row>
    <row r="19" ht="27.0" hidden="1" customHeight="1">
      <c r="A19" s="20"/>
      <c r="B19" s="20"/>
      <c r="C19" s="20"/>
      <c r="D19" s="20"/>
      <c r="E19" s="20"/>
      <c r="F19" s="21"/>
      <c r="G19" s="37"/>
      <c r="I19" s="31"/>
      <c r="O19" s="31"/>
      <c r="S19" s="39"/>
      <c r="T19" s="26"/>
      <c r="U19" s="27"/>
      <c r="V19" s="40"/>
      <c r="X19" s="31"/>
      <c r="AC19" s="31"/>
      <c r="AH19" s="39"/>
      <c r="AI19" s="20"/>
      <c r="AJ19" s="20"/>
      <c r="AK19" s="20"/>
      <c r="AL19" s="20"/>
      <c r="AM19" s="20"/>
      <c r="AN19" s="20"/>
    </row>
    <row r="20" ht="27.0" hidden="1" customHeight="1">
      <c r="A20" s="20"/>
      <c r="B20" s="20"/>
      <c r="C20" s="20"/>
      <c r="D20" s="20"/>
      <c r="E20" s="20"/>
      <c r="F20" s="21"/>
      <c r="G20" s="34"/>
      <c r="I20" s="24"/>
      <c r="O20" s="24"/>
      <c r="S20" s="35"/>
      <c r="T20" s="26"/>
      <c r="U20" s="27"/>
      <c r="V20" s="36"/>
      <c r="X20" s="24"/>
      <c r="AC20" s="24"/>
      <c r="AH20" s="35"/>
      <c r="AI20" s="20"/>
      <c r="AJ20" s="20"/>
      <c r="AK20" s="20"/>
      <c r="AL20" s="20"/>
      <c r="AM20" s="20"/>
      <c r="AN20" s="20"/>
    </row>
    <row r="21" ht="27.0" hidden="1" customHeight="1">
      <c r="A21" s="20"/>
      <c r="B21" s="20"/>
      <c r="C21" s="20"/>
      <c r="D21" s="20"/>
      <c r="E21" s="20"/>
      <c r="F21" s="21"/>
      <c r="G21" s="37"/>
      <c r="I21" s="31"/>
      <c r="O21" s="31"/>
      <c r="S21" s="39"/>
      <c r="T21" s="26"/>
      <c r="U21" s="27"/>
      <c r="V21" s="40"/>
      <c r="X21" s="31"/>
      <c r="AC21" s="31"/>
      <c r="AH21" s="39"/>
      <c r="AI21" s="20"/>
      <c r="AJ21" s="20"/>
      <c r="AK21" s="20"/>
      <c r="AL21" s="20"/>
      <c r="AM21" s="20"/>
      <c r="AN21" s="20"/>
    </row>
    <row r="22" ht="27.0" hidden="1" customHeight="1">
      <c r="A22" s="20"/>
      <c r="B22" s="20"/>
      <c r="C22" s="20"/>
      <c r="D22" s="20"/>
      <c r="E22" s="20"/>
      <c r="F22" s="21"/>
      <c r="G22" s="34"/>
      <c r="I22" s="24"/>
      <c r="O22" s="24"/>
      <c r="S22" s="35"/>
      <c r="T22" s="26"/>
      <c r="U22" s="27"/>
      <c r="V22" s="36"/>
      <c r="X22" s="24"/>
      <c r="AC22" s="24"/>
      <c r="AH22" s="35"/>
      <c r="AI22" s="20"/>
      <c r="AJ22" s="20"/>
      <c r="AK22" s="20"/>
      <c r="AL22" s="20"/>
      <c r="AM22" s="20"/>
      <c r="AN22" s="20"/>
    </row>
    <row r="23" ht="27.0" hidden="1" customHeight="1">
      <c r="A23" s="20"/>
      <c r="B23" s="20"/>
      <c r="C23" s="20"/>
      <c r="D23" s="20"/>
      <c r="E23" s="20"/>
      <c r="F23" s="21"/>
      <c r="G23" s="37"/>
      <c r="I23" s="31"/>
      <c r="O23" s="31"/>
      <c r="S23" s="39"/>
      <c r="T23" s="26"/>
      <c r="U23" s="27"/>
      <c r="V23" s="40"/>
      <c r="X23" s="31"/>
      <c r="AC23" s="31"/>
      <c r="AH23" s="39"/>
      <c r="AI23" s="20"/>
      <c r="AJ23" s="20"/>
      <c r="AK23" s="20"/>
      <c r="AL23" s="20"/>
      <c r="AM23" s="20"/>
      <c r="AN23" s="20"/>
    </row>
    <row r="24" ht="27.0" hidden="1" customHeight="1">
      <c r="A24" s="20"/>
      <c r="B24" s="20"/>
      <c r="C24" s="20"/>
      <c r="D24" s="20"/>
      <c r="E24" s="21" t="s">
        <v>49</v>
      </c>
      <c r="F24" s="21">
        <v>17.0</v>
      </c>
      <c r="G24" s="34" t="str">
        <f t="shared" ref="G24:G39" si="1">V8</f>
        <v>4D</v>
      </c>
      <c r="I24" s="26" t="str">
        <f t="shared" ref="I24:I39" si="2">X8</f>
        <v>GUILLERMO Fabrice (14/50)</v>
      </c>
      <c r="O24" s="26" t="str">
        <f t="shared" ref="O24:O39" si="3">AC8</f>
        <v>CBD 14/50</v>
      </c>
      <c r="S24" s="35"/>
      <c r="T24" s="26"/>
      <c r="U24" s="27"/>
      <c r="V24" s="41"/>
      <c r="X24" s="26"/>
      <c r="AC24" s="26"/>
      <c r="AH24" s="35"/>
      <c r="AI24" s="20"/>
      <c r="AJ24" s="20"/>
      <c r="AK24" s="20"/>
      <c r="AL24" s="20"/>
      <c r="AM24" s="20"/>
      <c r="AN24" s="20"/>
    </row>
    <row r="25" ht="27.0" hidden="1" customHeight="1">
      <c r="A25" s="20"/>
      <c r="B25" s="20"/>
      <c r="C25" s="20"/>
      <c r="D25" s="20"/>
      <c r="E25" s="21" t="s">
        <v>49</v>
      </c>
      <c r="F25" s="21">
        <v>18.0</v>
      </c>
      <c r="G25" s="37" t="str">
        <f t="shared" si="1"/>
        <v>2A</v>
      </c>
      <c r="I25" s="38" t="str">
        <f t="shared" si="2"/>
        <v>JARJAT Hervé (34)</v>
      </c>
      <c r="O25" s="38" t="str">
        <f t="shared" si="3"/>
        <v>CBD 34</v>
      </c>
      <c r="S25" s="39"/>
      <c r="T25" s="26"/>
      <c r="U25" s="27"/>
      <c r="V25" s="42"/>
      <c r="X25" s="38"/>
      <c r="AC25" s="38"/>
      <c r="AH25" s="39"/>
      <c r="AI25" s="20"/>
      <c r="AJ25" s="20"/>
      <c r="AK25" s="20"/>
      <c r="AL25" s="20"/>
      <c r="AM25" s="20"/>
      <c r="AN25" s="20"/>
    </row>
    <row r="26" ht="27.0" hidden="1" customHeight="1">
      <c r="A26" s="20"/>
      <c r="B26" s="20"/>
      <c r="C26" s="20"/>
      <c r="D26" s="20"/>
      <c r="E26" s="21" t="s">
        <v>49</v>
      </c>
      <c r="F26" s="21">
        <v>19.0</v>
      </c>
      <c r="G26" s="34" t="str">
        <f t="shared" si="1"/>
        <v>1B</v>
      </c>
      <c r="I26" s="26" t="str">
        <f t="shared" si="2"/>
        <v>MEUNIER Jean-Marc (69)</v>
      </c>
      <c r="O26" s="26" t="str">
        <f t="shared" si="3"/>
        <v>CBD 69</v>
      </c>
      <c r="S26" s="35"/>
      <c r="T26" s="26"/>
      <c r="U26" s="27"/>
      <c r="V26" s="41"/>
      <c r="X26" s="26"/>
      <c r="AC26" s="26"/>
      <c r="AH26" s="35"/>
      <c r="AI26" s="20"/>
      <c r="AJ26" s="20"/>
      <c r="AK26" s="20"/>
      <c r="AL26" s="20"/>
      <c r="AM26" s="20"/>
      <c r="AN26" s="20"/>
    </row>
    <row r="27" ht="27.0" hidden="1" customHeight="1">
      <c r="A27" s="20"/>
      <c r="B27" s="20"/>
      <c r="C27" s="20"/>
      <c r="D27" s="20"/>
      <c r="E27" s="21" t="s">
        <v>49</v>
      </c>
      <c r="F27" s="21">
        <v>20.0</v>
      </c>
      <c r="G27" s="37" t="str">
        <f t="shared" si="1"/>
        <v>3D</v>
      </c>
      <c r="I27" s="38" t="str">
        <f t="shared" si="2"/>
        <v>MUSSEL Pierre (26)</v>
      </c>
      <c r="O27" s="38" t="str">
        <f t="shared" si="3"/>
        <v>CBD 26</v>
      </c>
      <c r="S27" s="39"/>
      <c r="T27" s="26"/>
      <c r="U27" s="27"/>
      <c r="V27" s="42"/>
      <c r="X27" s="38"/>
      <c r="AC27" s="38"/>
      <c r="AH27" s="39"/>
      <c r="AI27" s="20"/>
      <c r="AJ27" s="20"/>
      <c r="AK27" s="20"/>
      <c r="AL27" s="20"/>
      <c r="AM27" s="20"/>
      <c r="AN27" s="20"/>
    </row>
    <row r="28" ht="27.0" hidden="1" customHeight="1">
      <c r="A28" s="20"/>
      <c r="B28" s="20"/>
      <c r="C28" s="20"/>
      <c r="D28" s="20"/>
      <c r="E28" s="21" t="s">
        <v>49</v>
      </c>
      <c r="F28" s="21">
        <v>21.0</v>
      </c>
      <c r="G28" s="34" t="str">
        <f t="shared" si="1"/>
        <v>2D</v>
      </c>
      <c r="I28" s="26" t="str">
        <f t="shared" si="2"/>
        <v>RAYMOND Michel (73)</v>
      </c>
      <c r="O28" s="26" t="str">
        <f t="shared" si="3"/>
        <v>CBD 73</v>
      </c>
      <c r="S28" s="35"/>
      <c r="T28" s="26"/>
      <c r="U28" s="27"/>
      <c r="V28" s="41"/>
      <c r="X28" s="26"/>
      <c r="AC28" s="26"/>
      <c r="AH28" s="35"/>
      <c r="AI28" s="20"/>
      <c r="AJ28" s="20"/>
      <c r="AK28" s="20"/>
      <c r="AL28" s="20"/>
      <c r="AM28" s="20"/>
      <c r="AN28" s="20"/>
    </row>
    <row r="29" ht="27.0" hidden="1" customHeight="1">
      <c r="A29" s="20"/>
      <c r="B29" s="20"/>
      <c r="C29" s="20"/>
      <c r="D29" s="20"/>
      <c r="E29" s="21" t="s">
        <v>49</v>
      </c>
      <c r="F29" s="21">
        <v>22.0</v>
      </c>
      <c r="G29" s="37" t="str">
        <f t="shared" si="1"/>
        <v>4B</v>
      </c>
      <c r="I29" s="38" t="str">
        <f t="shared" si="2"/>
        <v>REZEAU Frédéric (37)</v>
      </c>
      <c r="O29" s="38" t="str">
        <f t="shared" si="3"/>
        <v>CBD 37</v>
      </c>
      <c r="S29" s="39"/>
      <c r="T29" s="26"/>
      <c r="U29" s="27"/>
      <c r="V29" s="42"/>
      <c r="X29" s="38"/>
      <c r="AC29" s="38"/>
      <c r="AH29" s="39"/>
      <c r="AI29" s="20"/>
      <c r="AJ29" s="20"/>
      <c r="AK29" s="20"/>
      <c r="AL29" s="20"/>
      <c r="AM29" s="20"/>
      <c r="AN29" s="20"/>
    </row>
    <row r="30" ht="27.0" hidden="1" customHeight="1">
      <c r="A30" s="20"/>
      <c r="B30" s="20"/>
      <c r="C30" s="20"/>
      <c r="D30" s="20"/>
      <c r="E30" s="21" t="s">
        <v>49</v>
      </c>
      <c r="F30" s="21">
        <v>23.0</v>
      </c>
      <c r="G30" s="34" t="str">
        <f t="shared" si="1"/>
        <v>4C</v>
      </c>
      <c r="I30" s="26" t="str">
        <f t="shared" si="2"/>
        <v>RIVOLLIER Gaétan (26)</v>
      </c>
      <c r="O30" s="26" t="str">
        <f t="shared" si="3"/>
        <v>CBD 26</v>
      </c>
      <c r="S30" s="35"/>
      <c r="T30" s="26"/>
      <c r="U30" s="27"/>
      <c r="V30" s="41"/>
      <c r="X30" s="26"/>
      <c r="AC30" s="26"/>
      <c r="AH30" s="35"/>
      <c r="AI30" s="20"/>
      <c r="AJ30" s="20"/>
      <c r="AK30" s="20"/>
      <c r="AL30" s="20"/>
      <c r="AM30" s="20"/>
      <c r="AN30" s="20"/>
    </row>
    <row r="31" ht="27.0" hidden="1" customHeight="1">
      <c r="A31" s="20"/>
      <c r="B31" s="20"/>
      <c r="C31" s="20"/>
      <c r="D31" s="20"/>
      <c r="E31" s="21" t="s">
        <v>49</v>
      </c>
      <c r="F31" s="21">
        <v>24.0</v>
      </c>
      <c r="G31" s="37" t="str">
        <f t="shared" si="1"/>
        <v>3C</v>
      </c>
      <c r="I31" s="38" t="str">
        <f t="shared" si="2"/>
        <v>ROMAND Yves (38)</v>
      </c>
      <c r="O31" s="38" t="str">
        <f t="shared" si="3"/>
        <v>CBD 38</v>
      </c>
      <c r="S31" s="39"/>
      <c r="T31" s="26"/>
      <c r="U31" s="27"/>
      <c r="V31" s="42"/>
      <c r="X31" s="38"/>
      <c r="AC31" s="38"/>
      <c r="AH31" s="39"/>
      <c r="AI31" s="20"/>
      <c r="AJ31" s="20"/>
      <c r="AK31" s="20"/>
      <c r="AL31" s="20"/>
      <c r="AM31" s="20"/>
      <c r="AN31" s="20"/>
    </row>
    <row r="32" ht="27.0" hidden="1" customHeight="1">
      <c r="A32" s="20"/>
      <c r="B32" s="20"/>
      <c r="C32" s="20"/>
      <c r="D32" s="20"/>
      <c r="E32" s="21" t="s">
        <v>49</v>
      </c>
      <c r="F32" s="21">
        <v>25.0</v>
      </c>
      <c r="G32" s="34" t="str">
        <f t="shared" si="1"/>
        <v/>
      </c>
      <c r="I32" s="26" t="str">
        <f t="shared" si="2"/>
        <v/>
      </c>
      <c r="O32" s="26" t="str">
        <f t="shared" si="3"/>
        <v/>
      </c>
      <c r="S32" s="35"/>
      <c r="T32" s="26"/>
      <c r="U32" s="27"/>
      <c r="V32" s="41"/>
      <c r="X32" s="26"/>
      <c r="AC32" s="26"/>
      <c r="AH32" s="35"/>
      <c r="AI32" s="20"/>
      <c r="AJ32" s="20"/>
      <c r="AK32" s="20"/>
      <c r="AL32" s="20"/>
      <c r="AM32" s="20"/>
      <c r="AN32" s="20"/>
    </row>
    <row r="33" ht="27.0" hidden="1" customHeight="1">
      <c r="A33" s="20"/>
      <c r="B33" s="20"/>
      <c r="C33" s="20"/>
      <c r="D33" s="20"/>
      <c r="E33" s="21" t="s">
        <v>49</v>
      </c>
      <c r="F33" s="21">
        <v>26.0</v>
      </c>
      <c r="G33" s="37" t="str">
        <f t="shared" si="1"/>
        <v/>
      </c>
      <c r="I33" s="38" t="str">
        <f t="shared" si="2"/>
        <v/>
      </c>
      <c r="O33" s="38" t="str">
        <f t="shared" si="3"/>
        <v/>
      </c>
      <c r="S33" s="39"/>
      <c r="T33" s="26"/>
      <c r="U33" s="27"/>
      <c r="V33" s="42"/>
      <c r="X33" s="38"/>
      <c r="AC33" s="38"/>
      <c r="AH33" s="39"/>
      <c r="AI33" s="20"/>
      <c r="AJ33" s="20"/>
      <c r="AK33" s="20"/>
      <c r="AL33" s="20"/>
      <c r="AM33" s="20"/>
      <c r="AN33" s="20"/>
    </row>
    <row r="34" ht="27.0" hidden="1" customHeight="1">
      <c r="A34" s="20"/>
      <c r="B34" s="20"/>
      <c r="C34" s="20"/>
      <c r="D34" s="20"/>
      <c r="E34" s="21" t="s">
        <v>49</v>
      </c>
      <c r="F34" s="21">
        <v>27.0</v>
      </c>
      <c r="G34" s="34" t="str">
        <f t="shared" si="1"/>
        <v/>
      </c>
      <c r="I34" s="26" t="str">
        <f t="shared" si="2"/>
        <v/>
      </c>
      <c r="O34" s="26" t="str">
        <f t="shared" si="3"/>
        <v/>
      </c>
      <c r="S34" s="35"/>
      <c r="T34" s="26"/>
      <c r="U34" s="27"/>
      <c r="V34" s="41"/>
      <c r="X34" s="26"/>
      <c r="AC34" s="26"/>
      <c r="AH34" s="35"/>
      <c r="AI34" s="20"/>
      <c r="AJ34" s="20"/>
      <c r="AK34" s="20"/>
      <c r="AL34" s="20"/>
      <c r="AM34" s="20"/>
      <c r="AN34" s="20"/>
    </row>
    <row r="35" ht="27.0" hidden="1" customHeight="1">
      <c r="A35" s="20"/>
      <c r="B35" s="20"/>
      <c r="C35" s="20"/>
      <c r="D35" s="20"/>
      <c r="E35" s="21" t="s">
        <v>49</v>
      </c>
      <c r="F35" s="21">
        <v>28.0</v>
      </c>
      <c r="G35" s="37" t="str">
        <f t="shared" si="1"/>
        <v/>
      </c>
      <c r="I35" s="38" t="str">
        <f t="shared" si="2"/>
        <v/>
      </c>
      <c r="O35" s="38" t="str">
        <f t="shared" si="3"/>
        <v/>
      </c>
      <c r="S35" s="39"/>
      <c r="T35" s="26"/>
      <c r="U35" s="27"/>
      <c r="V35" s="42"/>
      <c r="X35" s="38"/>
      <c r="AC35" s="38"/>
      <c r="AH35" s="39"/>
      <c r="AI35" s="20"/>
      <c r="AJ35" s="20"/>
      <c r="AK35" s="20"/>
      <c r="AL35" s="20"/>
      <c r="AM35" s="20"/>
      <c r="AN35" s="20"/>
    </row>
    <row r="36" ht="27.0" hidden="1" customHeight="1">
      <c r="A36" s="20"/>
      <c r="B36" s="20"/>
      <c r="C36" s="20"/>
      <c r="D36" s="20"/>
      <c r="E36" s="21" t="s">
        <v>49</v>
      </c>
      <c r="F36" s="21">
        <v>29.0</v>
      </c>
      <c r="G36" s="34" t="str">
        <f t="shared" si="1"/>
        <v/>
      </c>
      <c r="I36" s="26" t="str">
        <f t="shared" si="2"/>
        <v/>
      </c>
      <c r="O36" s="26" t="str">
        <f t="shared" si="3"/>
        <v/>
      </c>
      <c r="S36" s="35"/>
      <c r="T36" s="26"/>
      <c r="U36" s="27"/>
      <c r="V36" s="41"/>
      <c r="X36" s="26"/>
      <c r="AC36" s="26"/>
      <c r="AH36" s="35"/>
      <c r="AI36" s="20"/>
      <c r="AJ36" s="20"/>
      <c r="AK36" s="20"/>
      <c r="AL36" s="20"/>
      <c r="AM36" s="20"/>
      <c r="AN36" s="20"/>
    </row>
    <row r="37" ht="27.0" hidden="1" customHeight="1">
      <c r="A37" s="20"/>
      <c r="B37" s="20"/>
      <c r="C37" s="20"/>
      <c r="D37" s="20"/>
      <c r="E37" s="21" t="s">
        <v>49</v>
      </c>
      <c r="F37" s="21">
        <v>30.0</v>
      </c>
      <c r="G37" s="37" t="str">
        <f t="shared" si="1"/>
        <v/>
      </c>
      <c r="I37" s="38" t="str">
        <f t="shared" si="2"/>
        <v/>
      </c>
      <c r="O37" s="38" t="str">
        <f t="shared" si="3"/>
        <v/>
      </c>
      <c r="S37" s="39"/>
      <c r="T37" s="26"/>
      <c r="U37" s="27"/>
      <c r="V37" s="42"/>
      <c r="X37" s="38"/>
      <c r="AC37" s="38"/>
      <c r="AH37" s="39"/>
      <c r="AI37" s="20"/>
      <c r="AJ37" s="20"/>
      <c r="AK37" s="20"/>
      <c r="AL37" s="20"/>
      <c r="AM37" s="20"/>
      <c r="AN37" s="20"/>
    </row>
    <row r="38" ht="27.0" hidden="1" customHeight="1">
      <c r="A38" s="20"/>
      <c r="B38" s="20"/>
      <c r="C38" s="20"/>
      <c r="D38" s="20"/>
      <c r="E38" s="21" t="s">
        <v>49</v>
      </c>
      <c r="F38" s="21">
        <v>31.0</v>
      </c>
      <c r="G38" s="34" t="str">
        <f t="shared" si="1"/>
        <v/>
      </c>
      <c r="I38" s="26" t="str">
        <f t="shared" si="2"/>
        <v/>
      </c>
      <c r="O38" s="26" t="str">
        <f t="shared" si="3"/>
        <v/>
      </c>
      <c r="S38" s="35"/>
      <c r="T38" s="26"/>
      <c r="U38" s="27"/>
      <c r="V38" s="41"/>
      <c r="X38" s="26"/>
      <c r="AC38" s="26"/>
      <c r="AH38" s="35"/>
      <c r="AI38" s="20"/>
      <c r="AJ38" s="20"/>
      <c r="AK38" s="20"/>
      <c r="AL38" s="20"/>
      <c r="AM38" s="20"/>
      <c r="AN38" s="20"/>
    </row>
    <row r="39" ht="27.0" hidden="1" customHeight="1">
      <c r="A39" s="20"/>
      <c r="B39" s="20"/>
      <c r="C39" s="20"/>
      <c r="D39" s="20"/>
      <c r="E39" s="21" t="s">
        <v>49</v>
      </c>
      <c r="F39" s="21">
        <v>32.0</v>
      </c>
      <c r="G39" s="37" t="str">
        <f t="shared" si="1"/>
        <v/>
      </c>
      <c r="I39" s="38" t="str">
        <f t="shared" si="2"/>
        <v/>
      </c>
      <c r="O39" s="38" t="str">
        <f t="shared" si="3"/>
        <v/>
      </c>
      <c r="S39" s="39"/>
      <c r="T39" s="26"/>
      <c r="U39" s="27"/>
      <c r="V39" s="42"/>
      <c r="X39" s="38"/>
      <c r="AC39" s="38"/>
      <c r="AH39" s="39"/>
      <c r="AI39" s="20"/>
      <c r="AJ39" s="20"/>
      <c r="AK39" s="20"/>
      <c r="AL39" s="20"/>
      <c r="AM39" s="20"/>
      <c r="AN39" s="20"/>
    </row>
    <row r="40" ht="27.0" customHeight="1">
      <c r="A40" s="20"/>
      <c r="B40" s="20"/>
      <c r="C40" s="20"/>
      <c r="D40" s="20"/>
      <c r="E40" s="20"/>
      <c r="F40" s="2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20"/>
      <c r="U40" s="2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20"/>
      <c r="AJ40" s="20"/>
      <c r="AK40" s="20"/>
      <c r="AL40" s="20"/>
      <c r="AM40" s="20"/>
      <c r="AN40" s="20"/>
    </row>
    <row r="41" ht="27.0" customHeight="1">
      <c r="A41" s="44" t="s">
        <v>364</v>
      </c>
    </row>
    <row r="42" ht="27.0" customHeight="1">
      <c r="A42" s="45"/>
      <c r="B42" s="46" t="s">
        <v>51</v>
      </c>
      <c r="C42" s="47"/>
      <c r="D42" s="47"/>
      <c r="E42" s="47"/>
      <c r="F42" s="47"/>
      <c r="G42" s="47"/>
      <c r="H42" s="47"/>
      <c r="I42" s="47"/>
      <c r="J42" s="45"/>
      <c r="K42" s="45"/>
      <c r="L42" s="48" t="s">
        <v>52</v>
      </c>
      <c r="M42" s="49"/>
      <c r="N42" s="49"/>
      <c r="O42" s="49"/>
      <c r="P42" s="49"/>
      <c r="Q42" s="49"/>
      <c r="R42" s="49"/>
      <c r="S42" s="49"/>
      <c r="T42" s="45"/>
      <c r="U42" s="45"/>
      <c r="V42" s="50" t="s">
        <v>53</v>
      </c>
      <c r="W42" s="51"/>
      <c r="X42" s="51"/>
      <c r="Y42" s="51"/>
      <c r="Z42" s="51"/>
      <c r="AA42" s="51"/>
      <c r="AB42" s="51"/>
      <c r="AC42" s="51"/>
      <c r="AD42" s="45"/>
      <c r="AE42" s="45"/>
      <c r="AF42" s="52" t="s">
        <v>54</v>
      </c>
      <c r="AG42" s="53"/>
      <c r="AH42" s="53"/>
      <c r="AI42" s="53"/>
      <c r="AJ42" s="53"/>
      <c r="AK42" s="53"/>
      <c r="AL42" s="53"/>
      <c r="AM42" s="53"/>
      <c r="AN42" s="45"/>
    </row>
    <row r="43" ht="27.0" customHeight="1">
      <c r="A43" s="54"/>
      <c r="B43" s="55" t="s">
        <v>365</v>
      </c>
      <c r="C43" s="54"/>
      <c r="D43" s="54"/>
      <c r="E43" s="54"/>
      <c r="F43" s="54"/>
      <c r="G43" s="54"/>
      <c r="H43" s="56" t="s">
        <v>56</v>
      </c>
      <c r="I43" s="57" t="s">
        <v>57</v>
      </c>
      <c r="J43" s="54"/>
      <c r="K43" s="54"/>
      <c r="L43" s="58" t="str">
        <f>B43</f>
        <v>PARTIE 1 : 10H15 - 12H15 (VEN)</v>
      </c>
      <c r="M43" s="54"/>
      <c r="N43" s="54"/>
      <c r="O43" s="54"/>
      <c r="P43" s="54"/>
      <c r="Q43" s="54"/>
      <c r="R43" s="56" t="s">
        <v>56</v>
      </c>
      <c r="S43" s="57" t="s">
        <v>57</v>
      </c>
      <c r="T43" s="54"/>
      <c r="U43" s="54"/>
      <c r="V43" s="59" t="str">
        <f>B43</f>
        <v>PARTIE 1 : 10H15 - 12H15 (VEN)</v>
      </c>
      <c r="W43" s="54"/>
      <c r="X43" s="54"/>
      <c r="Y43" s="54"/>
      <c r="Z43" s="54"/>
      <c r="AA43" s="54"/>
      <c r="AB43" s="56" t="s">
        <v>56</v>
      </c>
      <c r="AC43" s="57" t="s">
        <v>57</v>
      </c>
      <c r="AD43" s="54"/>
      <c r="AE43" s="54"/>
      <c r="AF43" s="60" t="str">
        <f>B43</f>
        <v>PARTIE 1 : 10H15 - 12H15 (VEN)</v>
      </c>
      <c r="AG43" s="54"/>
      <c r="AH43" s="54"/>
      <c r="AI43" s="54"/>
      <c r="AJ43" s="54"/>
      <c r="AK43" s="54"/>
      <c r="AL43" s="56" t="s">
        <v>56</v>
      </c>
      <c r="AM43" s="57" t="s">
        <v>57</v>
      </c>
      <c r="AN43" s="54"/>
    </row>
    <row r="44" ht="27.0" customHeight="1">
      <c r="A44" s="61" t="s">
        <v>58</v>
      </c>
      <c r="B44" s="62">
        <v>25.0</v>
      </c>
      <c r="C44" s="175" t="str">
        <f>IFERROR(VLOOKUP("1A",$G$8:$N$39,3,FALSE),"")</f>
        <v>CHARRA Nicolas (69)</v>
      </c>
      <c r="D44" s="64"/>
      <c r="E44" s="64"/>
      <c r="F44" s="64"/>
      <c r="G44" s="65"/>
      <c r="H44" s="66"/>
      <c r="I44" s="67"/>
      <c r="J44" s="68"/>
      <c r="K44" s="61"/>
      <c r="L44" s="69">
        <v>27.0</v>
      </c>
      <c r="M44" s="176" t="str">
        <f>IFERROR(VLOOKUP("2A",$G$8:$N$39,3,FALSE),"")</f>
        <v>JARJAT Hervé (34)</v>
      </c>
      <c r="N44" s="71"/>
      <c r="O44" s="71"/>
      <c r="P44" s="71"/>
      <c r="Q44" s="72"/>
      <c r="R44" s="73"/>
      <c r="S44" s="74"/>
      <c r="T44" s="68"/>
      <c r="U44" s="61"/>
      <c r="V44" s="75">
        <v>29.0</v>
      </c>
      <c r="W44" s="177" t="str">
        <f>IFERROR(VLOOKUP("3A",$G$8:$N$39,3,FALSE),"")</f>
        <v>BECKER André (71)</v>
      </c>
      <c r="X44" s="77"/>
      <c r="Y44" s="77"/>
      <c r="Z44" s="77"/>
      <c r="AA44" s="78"/>
      <c r="AB44" s="79"/>
      <c r="AC44" s="80"/>
      <c r="AD44" s="68"/>
      <c r="AE44" s="61"/>
      <c r="AF44" s="81">
        <v>31.0</v>
      </c>
      <c r="AG44" s="178" t="str">
        <f>IFERROR(VLOOKUP("4A",$G$8:$N$39,3,FALSE),"")</f>
        <v>DRUJON Louis (01)</v>
      </c>
      <c r="AH44" s="83"/>
      <c r="AI44" s="83"/>
      <c r="AJ44" s="83"/>
      <c r="AK44" s="84"/>
      <c r="AL44" s="85"/>
      <c r="AM44" s="86"/>
      <c r="AN44" s="68" t="str">
        <f>AG45</f>
        <v>REZEAU Frédéric (37)</v>
      </c>
    </row>
    <row r="45" ht="27.0" customHeight="1">
      <c r="A45" s="61" t="s">
        <v>58</v>
      </c>
      <c r="B45" s="87"/>
      <c r="C45" s="179" t="str">
        <f>IFERROR(VLOOKUP("1B",$G$8:$N$39,3,FALSE),"")</f>
        <v>MEUNIER Jean-Marc (69)</v>
      </c>
      <c r="D45" s="89"/>
      <c r="E45" s="89"/>
      <c r="F45" s="89"/>
      <c r="G45" s="90"/>
      <c r="H45" s="91"/>
      <c r="I45" s="92"/>
      <c r="J45" s="68"/>
      <c r="K45" s="61"/>
      <c r="L45" s="93"/>
      <c r="M45" s="180" t="str">
        <f>IFERROR(VLOOKUP("2B",$G$8:$N$39,3,FALSE),"")</f>
        <v>CORGIER Nicolas (06)</v>
      </c>
      <c r="N45" s="95"/>
      <c r="O45" s="95"/>
      <c r="P45" s="95"/>
      <c r="Q45" s="96"/>
      <c r="R45" s="97"/>
      <c r="S45" s="98"/>
      <c r="T45" s="68"/>
      <c r="U45" s="61"/>
      <c r="V45" s="99"/>
      <c r="W45" s="181" t="str">
        <f>IFERROR(VLOOKUP("3B",$G$8:$N$39,3,FALSE),"")</f>
        <v>CAPRIA Rosario (69)</v>
      </c>
      <c r="X45" s="101"/>
      <c r="Y45" s="101"/>
      <c r="Z45" s="101"/>
      <c r="AA45" s="102"/>
      <c r="AB45" s="103"/>
      <c r="AC45" s="104"/>
      <c r="AD45" s="68"/>
      <c r="AE45" s="61"/>
      <c r="AF45" s="105"/>
      <c r="AG45" s="182" t="str">
        <f>IFERROR(VLOOKUP("4B",$G$8:$N$39,3,FALSE),"")</f>
        <v>REZEAU Frédéric (37)</v>
      </c>
      <c r="AH45" s="107"/>
      <c r="AI45" s="107"/>
      <c r="AJ45" s="107"/>
      <c r="AK45" s="108"/>
      <c r="AL45" s="109"/>
      <c r="AM45" s="110"/>
      <c r="AN45" s="68" t="str">
        <f>AG44</f>
        <v>DRUJON Louis (01)</v>
      </c>
    </row>
    <row r="46" ht="27.0" customHeight="1">
      <c r="A46" s="61" t="s">
        <v>59</v>
      </c>
      <c r="B46" s="111">
        <v>26.0</v>
      </c>
      <c r="C46" s="183" t="str">
        <f>IFERROR(VLOOKUP("1C",$G$8:$N$39,3,FALSE),"")</f>
        <v>BEAUREGARD Jean-Pierre (42)</v>
      </c>
      <c r="G46" s="113"/>
      <c r="H46" s="114"/>
      <c r="I46" s="115"/>
      <c r="J46" s="68"/>
      <c r="K46" s="61"/>
      <c r="L46" s="116">
        <v>28.0</v>
      </c>
      <c r="M46" s="183" t="str">
        <f>IFERROR(VLOOKUP("2C",$G$8:$N$39,3,FALSE),"")</f>
        <v>ARNOLDI Aristide (38)</v>
      </c>
      <c r="Q46" s="113"/>
      <c r="R46" s="114"/>
      <c r="S46" s="117"/>
      <c r="T46" s="68"/>
      <c r="U46" s="61"/>
      <c r="V46" s="118">
        <v>30.0</v>
      </c>
      <c r="W46" s="183" t="str">
        <f>IFERROR(VLOOKUP("3C",$G$8:$N$39,3,FALSE),"")</f>
        <v>ROMAND Yves (38)</v>
      </c>
      <c r="AA46" s="113"/>
      <c r="AB46" s="114"/>
      <c r="AC46" s="119"/>
      <c r="AD46" s="68"/>
      <c r="AE46" s="61"/>
      <c r="AF46" s="120">
        <v>32.0</v>
      </c>
      <c r="AG46" s="183" t="str">
        <f>IFERROR(VLOOKUP("4C",$G$8:$N$39,3,FALSE),"")</f>
        <v>RIVOLLIER Gaétan (26)</v>
      </c>
      <c r="AK46" s="113"/>
      <c r="AL46" s="114"/>
      <c r="AM46" s="121"/>
      <c r="AN46" s="68" t="str">
        <f>AG47</f>
        <v>GUILLERMO Fabrice (14/50)</v>
      </c>
    </row>
    <row r="47" ht="27.0" customHeight="1">
      <c r="A47" s="61" t="s">
        <v>59</v>
      </c>
      <c r="B47" s="122"/>
      <c r="C47" s="440" t="str">
        <f>IFERROR(VLOOKUP("1D",$G$8:$N$39,3,FALSE),"")</f>
        <v>AUDIGIER Jean-Marc (26)</v>
      </c>
      <c r="G47" s="124"/>
      <c r="H47" s="125"/>
      <c r="I47" s="126"/>
      <c r="J47" s="68"/>
      <c r="K47" s="61"/>
      <c r="L47" s="127"/>
      <c r="M47" s="189" t="str">
        <f>IFERROR(VLOOKUP("2D",$G$8:$N$39,3,FALSE),"")</f>
        <v>RAYMOND Michel (73)</v>
      </c>
      <c r="N47" s="129"/>
      <c r="O47" s="129"/>
      <c r="P47" s="129"/>
      <c r="Q47" s="130"/>
      <c r="R47" s="131"/>
      <c r="S47" s="132"/>
      <c r="T47" s="68"/>
      <c r="U47" s="61"/>
      <c r="V47" s="133"/>
      <c r="W47" s="190" t="str">
        <f>IFERROR(VLOOKUP("3D",$G$8:$N$39,3,FALSE),"")</f>
        <v>MUSSEL Pierre (26)</v>
      </c>
      <c r="X47" s="135"/>
      <c r="Y47" s="135"/>
      <c r="Z47" s="135"/>
      <c r="AA47" s="136"/>
      <c r="AB47" s="137"/>
      <c r="AC47" s="138"/>
      <c r="AD47" s="68"/>
      <c r="AE47" s="61"/>
      <c r="AF47" s="139"/>
      <c r="AG47" s="441" t="str">
        <f>IFERROR(VLOOKUP("4D",$G$8:$N$39,3,FALSE),"")</f>
        <v>GUILLERMO Fabrice (14/50)</v>
      </c>
      <c r="AK47" s="141"/>
      <c r="AL47" s="142"/>
      <c r="AM47" s="143"/>
      <c r="AN47" s="68" t="str">
        <f>AG46</f>
        <v>RIVOLLIER Gaétan (26)</v>
      </c>
    </row>
    <row r="48" ht="13.5" customHeight="1">
      <c r="A48" s="144"/>
      <c r="B48" s="145" t="s">
        <v>60</v>
      </c>
      <c r="C48" s="146" t="s">
        <v>5</v>
      </c>
      <c r="D48" s="147"/>
      <c r="E48" s="147"/>
      <c r="F48" s="147"/>
      <c r="G48" s="148"/>
      <c r="H48" s="149" t="s">
        <v>57</v>
      </c>
      <c r="I48" s="150"/>
      <c r="J48" s="151"/>
      <c r="K48" s="144"/>
      <c r="L48" s="152" t="s">
        <v>60</v>
      </c>
      <c r="M48" s="153" t="s">
        <v>5</v>
      </c>
      <c r="N48" s="154"/>
      <c r="O48" s="154"/>
      <c r="P48" s="154"/>
      <c r="Q48" s="155"/>
      <c r="R48" s="156" t="s">
        <v>57</v>
      </c>
      <c r="S48" s="157"/>
      <c r="T48" s="151"/>
      <c r="U48" s="144"/>
      <c r="V48" s="158" t="s">
        <v>60</v>
      </c>
      <c r="W48" s="159" t="s">
        <v>5</v>
      </c>
      <c r="X48" s="160"/>
      <c r="Y48" s="160"/>
      <c r="Z48" s="160"/>
      <c r="AA48" s="161"/>
      <c r="AB48" s="162" t="s">
        <v>57</v>
      </c>
      <c r="AC48" s="163"/>
      <c r="AD48" s="151"/>
      <c r="AE48" s="144"/>
      <c r="AF48" s="164" t="s">
        <v>60</v>
      </c>
      <c r="AG48" s="165" t="s">
        <v>5</v>
      </c>
      <c r="AH48" s="166"/>
      <c r="AI48" s="166"/>
      <c r="AJ48" s="166"/>
      <c r="AK48" s="167"/>
      <c r="AL48" s="168" t="s">
        <v>57</v>
      </c>
      <c r="AM48" s="169"/>
      <c r="AN48" s="151"/>
    </row>
    <row r="49" ht="27.0" customHeight="1">
      <c r="A49" s="170"/>
      <c r="B49" s="55" t="s">
        <v>394</v>
      </c>
      <c r="C49" s="171"/>
      <c r="D49" s="171"/>
      <c r="E49" s="171"/>
      <c r="F49" s="171"/>
      <c r="G49" s="171"/>
      <c r="H49" s="56" t="s">
        <v>56</v>
      </c>
      <c r="I49" s="57" t="s">
        <v>57</v>
      </c>
      <c r="J49" s="170"/>
      <c r="K49" s="170"/>
      <c r="L49" s="172" t="str">
        <f>B49</f>
        <v>PARTIE 2 : 14H15 - 16H15</v>
      </c>
      <c r="M49" s="171"/>
      <c r="N49" s="171"/>
      <c r="O49" s="171"/>
      <c r="P49" s="171"/>
      <c r="Q49" s="171"/>
      <c r="R49" s="56" t="s">
        <v>56</v>
      </c>
      <c r="S49" s="57" t="s">
        <v>57</v>
      </c>
      <c r="T49" s="170"/>
      <c r="U49" s="170"/>
      <c r="V49" s="173" t="str">
        <f>B49</f>
        <v>PARTIE 2 : 14H15 - 16H15</v>
      </c>
      <c r="W49" s="171"/>
      <c r="X49" s="171"/>
      <c r="Y49" s="171"/>
      <c r="Z49" s="171"/>
      <c r="AA49" s="171"/>
      <c r="AB49" s="56" t="s">
        <v>56</v>
      </c>
      <c r="AC49" s="57" t="s">
        <v>57</v>
      </c>
      <c r="AD49" s="170"/>
      <c r="AE49" s="170"/>
      <c r="AF49" s="174" t="str">
        <f>B49</f>
        <v>PARTIE 2 : 14H15 - 16H15</v>
      </c>
      <c r="AG49" s="171"/>
      <c r="AH49" s="171"/>
      <c r="AI49" s="171"/>
      <c r="AJ49" s="171"/>
      <c r="AK49" s="171"/>
      <c r="AL49" s="56" t="s">
        <v>56</v>
      </c>
      <c r="AM49" s="57" t="s">
        <v>57</v>
      </c>
      <c r="AN49" s="170"/>
    </row>
    <row r="50" ht="27.0" customHeight="1">
      <c r="A50" s="61" t="s">
        <v>62</v>
      </c>
      <c r="B50" s="62">
        <v>27.0</v>
      </c>
      <c r="C50" s="175" t="str">
        <f>IF(COUNTBLANK(I44:I47)=0,IF(I44&gt;I45,C44,C45),"-")</f>
        <v>-</v>
      </c>
      <c r="D50" s="64"/>
      <c r="E50" s="64"/>
      <c r="F50" s="64"/>
      <c r="G50" s="65"/>
      <c r="H50" s="66"/>
      <c r="I50" s="67"/>
      <c r="J50" s="68"/>
      <c r="K50" s="61"/>
      <c r="L50" s="69">
        <v>29.0</v>
      </c>
      <c r="M50" s="176" t="str">
        <f>IF(COUNTBLANK(S44:S47)=0,IF(S44&gt;S45,M44,M45),"-")</f>
        <v>-</v>
      </c>
      <c r="N50" s="71"/>
      <c r="O50" s="71"/>
      <c r="P50" s="71"/>
      <c r="Q50" s="72"/>
      <c r="R50" s="73"/>
      <c r="S50" s="74"/>
      <c r="T50" s="68"/>
      <c r="U50" s="61"/>
      <c r="V50" s="75">
        <v>31.0</v>
      </c>
      <c r="W50" s="177" t="str">
        <f>IF(COUNTBLANK(AC44:AC47)=0,IF(AC44&gt;AC45,W44,W45),"-")</f>
        <v>-</v>
      </c>
      <c r="X50" s="77"/>
      <c r="Y50" s="77"/>
      <c r="Z50" s="77"/>
      <c r="AA50" s="78"/>
      <c r="AB50" s="79"/>
      <c r="AC50" s="80"/>
      <c r="AD50" s="68"/>
      <c r="AE50" s="61"/>
      <c r="AF50" s="81">
        <v>25.0</v>
      </c>
      <c r="AG50" s="178" t="str">
        <f>IF(COUNTBLANK(AM44:AM47)=0,IF(AM44&gt;AM45,AG44,AG45),"-")</f>
        <v>-</v>
      </c>
      <c r="AH50" s="83"/>
      <c r="AI50" s="83"/>
      <c r="AJ50" s="83"/>
      <c r="AK50" s="84"/>
      <c r="AL50" s="85"/>
      <c r="AM50" s="86"/>
      <c r="AN50" s="68" t="str">
        <f>AG51</f>
        <v>-</v>
      </c>
    </row>
    <row r="51" ht="27.0" customHeight="1">
      <c r="A51" s="61" t="s">
        <v>62</v>
      </c>
      <c r="B51" s="87"/>
      <c r="C51" s="179" t="str">
        <f>IF(COUNTBLANK(I44:I47)=0,IF(I46&gt;I47,C46,C47),"-")</f>
        <v>-</v>
      </c>
      <c r="D51" s="89"/>
      <c r="E51" s="89"/>
      <c r="F51" s="89"/>
      <c r="G51" s="90"/>
      <c r="H51" s="91"/>
      <c r="I51" s="92"/>
      <c r="J51" s="68"/>
      <c r="K51" s="61"/>
      <c r="L51" s="93"/>
      <c r="M51" s="180" t="str">
        <f>IF(COUNTBLANK(S44:S47)=0,IF(S46&gt;S47,M46,M47),"-")</f>
        <v>-</v>
      </c>
      <c r="N51" s="95"/>
      <c r="O51" s="95"/>
      <c r="P51" s="95"/>
      <c r="Q51" s="96"/>
      <c r="R51" s="97"/>
      <c r="S51" s="98"/>
      <c r="T51" s="68"/>
      <c r="U51" s="61"/>
      <c r="V51" s="99"/>
      <c r="W51" s="181" t="str">
        <f>IF(COUNTBLANK(AC44:AC47)=0,IF(AC46&gt;AC47,W46,W47),"-")</f>
        <v>-</v>
      </c>
      <c r="X51" s="101"/>
      <c r="Y51" s="101"/>
      <c r="Z51" s="101"/>
      <c r="AA51" s="102"/>
      <c r="AB51" s="103"/>
      <c r="AC51" s="104"/>
      <c r="AD51" s="68"/>
      <c r="AE51" s="61"/>
      <c r="AF51" s="105"/>
      <c r="AG51" s="182" t="str">
        <f>IF(COUNTBLANK(AM44:AM47)=0,IF(AM46&gt;AM47,AG46,AG47),"-")</f>
        <v>-</v>
      </c>
      <c r="AH51" s="107"/>
      <c r="AI51" s="107"/>
      <c r="AJ51" s="107"/>
      <c r="AK51" s="108"/>
      <c r="AL51" s="109"/>
      <c r="AM51" s="110"/>
      <c r="AN51" s="68" t="str">
        <f>AG50</f>
        <v>-</v>
      </c>
    </row>
    <row r="52" ht="27.0" customHeight="1">
      <c r="A52" s="61" t="s">
        <v>63</v>
      </c>
      <c r="B52" s="111">
        <v>28.0</v>
      </c>
      <c r="C52" s="183" t="str">
        <f>IF(COUNTBLANK(I44:I47)=0,IF(I44&gt;I45,C45,C44),"-")</f>
        <v>-</v>
      </c>
      <c r="G52" s="113"/>
      <c r="H52" s="114"/>
      <c r="I52" s="115"/>
      <c r="J52" s="68"/>
      <c r="K52" s="61"/>
      <c r="L52" s="116">
        <v>30.0</v>
      </c>
      <c r="M52" s="183" t="str">
        <f>IF(COUNTBLANK(S44:S47)=0,IF(S44&gt;S45,M45,M44),"-")</f>
        <v>-</v>
      </c>
      <c r="Q52" s="113"/>
      <c r="R52" s="114"/>
      <c r="S52" s="117"/>
      <c r="T52" s="68"/>
      <c r="U52" s="61"/>
      <c r="V52" s="118">
        <v>32.0</v>
      </c>
      <c r="W52" s="183" t="str">
        <f>IF(COUNTBLANK(AC44:AC47)=0,IF(AC44&gt;AC45,W45,W44),"-")</f>
        <v>-</v>
      </c>
      <c r="AA52" s="113"/>
      <c r="AB52" s="114"/>
      <c r="AC52" s="119"/>
      <c r="AD52" s="68"/>
      <c r="AE52" s="61"/>
      <c r="AF52" s="120">
        <v>26.0</v>
      </c>
      <c r="AG52" s="183" t="str">
        <f>IF(COUNTBLANK(AM44:AM47)=0,IF(AM44&gt;AM45,AG45,AG44),"-")</f>
        <v>-</v>
      </c>
      <c r="AK52" s="113"/>
      <c r="AL52" s="114"/>
      <c r="AM52" s="121"/>
      <c r="AN52" s="68" t="str">
        <f>AG53</f>
        <v>-</v>
      </c>
    </row>
    <row r="53" ht="27.0" customHeight="1">
      <c r="A53" s="61" t="s">
        <v>63</v>
      </c>
      <c r="B53" s="122"/>
      <c r="C53" s="184" t="str">
        <f>IF(COUNTBLANK(I44:I47)=0,IF(I46&gt;I47,C47,C46),"-")</f>
        <v>-</v>
      </c>
      <c r="D53" s="185"/>
      <c r="E53" s="185"/>
      <c r="F53" s="185"/>
      <c r="G53" s="186"/>
      <c r="H53" s="187"/>
      <c r="I53" s="188"/>
      <c r="J53" s="68"/>
      <c r="K53" s="61"/>
      <c r="L53" s="127"/>
      <c r="M53" s="189" t="str">
        <f>IF(COUNTBLANK(S44:S47)=0,IF(S46&gt;S47,M47,M46),"-")</f>
        <v>-</v>
      </c>
      <c r="N53" s="129"/>
      <c r="O53" s="129"/>
      <c r="P53" s="129"/>
      <c r="Q53" s="130"/>
      <c r="R53" s="131"/>
      <c r="S53" s="132"/>
      <c r="T53" s="68"/>
      <c r="U53" s="61"/>
      <c r="V53" s="133"/>
      <c r="W53" s="190" t="str">
        <f>IF(COUNTBLANK(AC44:AC47)=0,IF(AC46&gt;AC47,W47,W46),"-")</f>
        <v>-</v>
      </c>
      <c r="X53" s="135"/>
      <c r="Y53" s="135"/>
      <c r="Z53" s="135"/>
      <c r="AA53" s="136"/>
      <c r="AB53" s="137"/>
      <c r="AC53" s="138"/>
      <c r="AD53" s="68"/>
      <c r="AE53" s="61"/>
      <c r="AF53" s="139"/>
      <c r="AG53" s="191" t="str">
        <f>IF(COUNTBLANK(AM44:AM47)=0,IF(AM46&gt;AM47,AG47,AG46),"-")</f>
        <v>-</v>
      </c>
      <c r="AH53" s="192"/>
      <c r="AI53" s="192"/>
      <c r="AJ53" s="192"/>
      <c r="AK53" s="193"/>
      <c r="AL53" s="194"/>
      <c r="AM53" s="195"/>
      <c r="AN53" s="68" t="str">
        <f>AG52</f>
        <v>-</v>
      </c>
    </row>
    <row r="54" ht="13.5" customHeight="1">
      <c r="A54" s="144"/>
      <c r="B54" s="145" t="s">
        <v>60</v>
      </c>
      <c r="C54" s="146" t="s">
        <v>5</v>
      </c>
      <c r="D54" s="147"/>
      <c r="E54" s="147"/>
      <c r="F54" s="147"/>
      <c r="G54" s="148"/>
      <c r="H54" s="149" t="s">
        <v>57</v>
      </c>
      <c r="I54" s="150"/>
      <c r="J54" s="151"/>
      <c r="K54" s="144"/>
      <c r="L54" s="152" t="s">
        <v>60</v>
      </c>
      <c r="M54" s="153" t="s">
        <v>5</v>
      </c>
      <c r="N54" s="154"/>
      <c r="O54" s="154"/>
      <c r="P54" s="154"/>
      <c r="Q54" s="155"/>
      <c r="R54" s="156" t="s">
        <v>57</v>
      </c>
      <c r="S54" s="157"/>
      <c r="T54" s="151"/>
      <c r="U54" s="144"/>
      <c r="V54" s="158" t="s">
        <v>60</v>
      </c>
      <c r="W54" s="159" t="s">
        <v>5</v>
      </c>
      <c r="X54" s="160"/>
      <c r="Y54" s="160"/>
      <c r="Z54" s="160"/>
      <c r="AA54" s="161"/>
      <c r="AB54" s="162" t="s">
        <v>57</v>
      </c>
      <c r="AC54" s="163"/>
      <c r="AD54" s="151"/>
      <c r="AE54" s="144"/>
      <c r="AF54" s="196" t="s">
        <v>60</v>
      </c>
      <c r="AG54" s="197" t="s">
        <v>5</v>
      </c>
      <c r="AH54" s="198"/>
      <c r="AI54" s="198"/>
      <c r="AJ54" s="198"/>
      <c r="AK54" s="199"/>
      <c r="AL54" s="200" t="s">
        <v>57</v>
      </c>
      <c r="AM54" s="201"/>
      <c r="AN54" s="151"/>
    </row>
    <row r="55" ht="27.0" customHeight="1">
      <c r="A55" s="170"/>
      <c r="B55" s="55" t="s">
        <v>367</v>
      </c>
      <c r="C55" s="171"/>
      <c r="D55" s="171"/>
      <c r="E55" s="171"/>
      <c r="F55" s="171"/>
      <c r="G55" s="171"/>
      <c r="H55" s="56" t="s">
        <v>56</v>
      </c>
      <c r="I55" s="57" t="s">
        <v>57</v>
      </c>
      <c r="J55" s="170"/>
      <c r="K55" s="170"/>
      <c r="L55" s="172" t="str">
        <f>B55</f>
        <v>BARRAGES : 17H00 - 19H00</v>
      </c>
      <c r="M55" s="171"/>
      <c r="N55" s="171"/>
      <c r="O55" s="171"/>
      <c r="P55" s="171"/>
      <c r="Q55" s="171"/>
      <c r="R55" s="56" t="s">
        <v>56</v>
      </c>
      <c r="S55" s="57" t="s">
        <v>57</v>
      </c>
      <c r="T55" s="170"/>
      <c r="U55" s="170"/>
      <c r="V55" s="173" t="str">
        <f>B55</f>
        <v>BARRAGES : 17H00 - 19H00</v>
      </c>
      <c r="W55" s="171"/>
      <c r="X55" s="171"/>
      <c r="Y55" s="171"/>
      <c r="Z55" s="171"/>
      <c r="AA55" s="171"/>
      <c r="AB55" s="56" t="s">
        <v>56</v>
      </c>
      <c r="AC55" s="57" t="s">
        <v>57</v>
      </c>
      <c r="AD55" s="170"/>
      <c r="AE55" s="170"/>
      <c r="AF55" s="174" t="str">
        <f>B55</f>
        <v>BARRAGES : 17H00 - 19H00</v>
      </c>
      <c r="AG55" s="171"/>
      <c r="AH55" s="171"/>
      <c r="AI55" s="171"/>
      <c r="AJ55" s="171"/>
      <c r="AK55" s="171"/>
      <c r="AL55" s="56" t="s">
        <v>56</v>
      </c>
      <c r="AM55" s="57" t="s">
        <v>57</v>
      </c>
      <c r="AN55" s="170"/>
    </row>
    <row r="56" ht="27.0" customHeight="1">
      <c r="A56" s="61" t="s">
        <v>65</v>
      </c>
      <c r="B56" s="62">
        <v>2.0</v>
      </c>
      <c r="C56" s="175" t="str">
        <f>IF(COUNTBLANK(I50:I53)=0,IF(I50&gt;I51,C51,C50),"-")</f>
        <v>-</v>
      </c>
      <c r="D56" s="64"/>
      <c r="E56" s="64"/>
      <c r="F56" s="64"/>
      <c r="G56" s="65"/>
      <c r="H56" s="66"/>
      <c r="I56" s="67"/>
      <c r="J56" s="68"/>
      <c r="K56" s="61"/>
      <c r="L56" s="69">
        <v>4.0</v>
      </c>
      <c r="M56" s="176" t="str">
        <f>IF(COUNTBLANK(S50:S53)=0,IF(S50&gt;S51,M51,M50),"-")</f>
        <v>-</v>
      </c>
      <c r="N56" s="71"/>
      <c r="O56" s="71"/>
      <c r="P56" s="71"/>
      <c r="Q56" s="72"/>
      <c r="R56" s="73"/>
      <c r="S56" s="74"/>
      <c r="T56" s="68"/>
      <c r="U56" s="61"/>
      <c r="V56" s="75">
        <v>6.0</v>
      </c>
      <c r="W56" s="177" t="str">
        <f>IF(COUNTBLANK(AC50:AC53)=0,IF(AC50&gt;AC51,W51,W50),"-")</f>
        <v>-</v>
      </c>
      <c r="X56" s="77"/>
      <c r="Y56" s="77"/>
      <c r="Z56" s="77"/>
      <c r="AA56" s="78"/>
      <c r="AB56" s="79"/>
      <c r="AC56" s="80"/>
      <c r="AD56" s="68"/>
      <c r="AE56" s="61"/>
      <c r="AF56" s="81">
        <v>8.0</v>
      </c>
      <c r="AG56" s="178" t="str">
        <f>IF(COUNTBLANK(AM50:AM53)=0,IF(AM50&gt;AM51,AG51,AG50),"-")</f>
        <v>-</v>
      </c>
      <c r="AH56" s="83"/>
      <c r="AI56" s="83"/>
      <c r="AJ56" s="83"/>
      <c r="AK56" s="84"/>
      <c r="AL56" s="85"/>
      <c r="AM56" s="86"/>
      <c r="AN56" s="68" t="str">
        <f>AG57</f>
        <v>-</v>
      </c>
    </row>
    <row r="57" ht="27.0" customHeight="1">
      <c r="A57" s="61" t="s">
        <v>65</v>
      </c>
      <c r="B57" s="122"/>
      <c r="C57" s="184" t="str">
        <f>IF(COUNTBLANK(I50:I53)=0,IF(I52&gt;I53,C52,C53),"-")</f>
        <v>-</v>
      </c>
      <c r="D57" s="185"/>
      <c r="E57" s="185"/>
      <c r="F57" s="185"/>
      <c r="G57" s="186"/>
      <c r="H57" s="187"/>
      <c r="I57" s="188"/>
      <c r="J57" s="68"/>
      <c r="K57" s="61"/>
      <c r="L57" s="127"/>
      <c r="M57" s="189" t="str">
        <f>IF(COUNTBLANK(S50:S53)=0,IF(S52&gt;S53,M52,M53),"-")</f>
        <v>-</v>
      </c>
      <c r="N57" s="129"/>
      <c r="O57" s="129"/>
      <c r="P57" s="129"/>
      <c r="Q57" s="130"/>
      <c r="R57" s="131"/>
      <c r="S57" s="132"/>
      <c r="T57" s="68"/>
      <c r="U57" s="61"/>
      <c r="V57" s="133"/>
      <c r="W57" s="190" t="str">
        <f>IF(COUNTBLANK(AC50:AC53)=0,IF(AC52&gt;AC53,W52,W53),"-")</f>
        <v>-</v>
      </c>
      <c r="X57" s="135"/>
      <c r="Y57" s="135"/>
      <c r="Z57" s="135"/>
      <c r="AA57" s="136"/>
      <c r="AB57" s="137"/>
      <c r="AC57" s="138"/>
      <c r="AD57" s="68"/>
      <c r="AE57" s="61"/>
      <c r="AF57" s="139"/>
      <c r="AG57" s="191" t="str">
        <f>IF(COUNTBLANK(AM50:AM53)=0,IF(AM52&gt;AM53,AG52,AG53),"-")</f>
        <v>-</v>
      </c>
      <c r="AH57" s="192"/>
      <c r="AI57" s="192"/>
      <c r="AJ57" s="192"/>
      <c r="AK57" s="193"/>
      <c r="AL57" s="194"/>
      <c r="AM57" s="195"/>
      <c r="AN57" s="68" t="str">
        <f>AG56</f>
        <v>-</v>
      </c>
    </row>
    <row r="58" ht="13.5" customHeight="1">
      <c r="A58" s="203"/>
      <c r="B58" s="145" t="s">
        <v>60</v>
      </c>
      <c r="C58" s="146" t="s">
        <v>5</v>
      </c>
      <c r="D58" s="147"/>
      <c r="E58" s="147"/>
      <c r="F58" s="147"/>
      <c r="G58" s="148"/>
      <c r="H58" s="149" t="s">
        <v>57</v>
      </c>
      <c r="I58" s="150"/>
      <c r="J58" s="204"/>
      <c r="K58" s="203"/>
      <c r="L58" s="152" t="s">
        <v>60</v>
      </c>
      <c r="M58" s="153" t="s">
        <v>5</v>
      </c>
      <c r="N58" s="154"/>
      <c r="O58" s="154"/>
      <c r="P58" s="154"/>
      <c r="Q58" s="155"/>
      <c r="R58" s="156" t="s">
        <v>57</v>
      </c>
      <c r="S58" s="157"/>
      <c r="T58" s="204"/>
      <c r="U58" s="203"/>
      <c r="V58" s="158" t="s">
        <v>60</v>
      </c>
      <c r="W58" s="159" t="s">
        <v>5</v>
      </c>
      <c r="X58" s="160"/>
      <c r="Y58" s="160"/>
      <c r="Z58" s="160"/>
      <c r="AA58" s="161"/>
      <c r="AB58" s="162" t="s">
        <v>57</v>
      </c>
      <c r="AC58" s="163"/>
      <c r="AD58" s="204"/>
      <c r="AE58" s="203"/>
      <c r="AF58" s="196" t="s">
        <v>60</v>
      </c>
      <c r="AG58" s="197" t="s">
        <v>5</v>
      </c>
      <c r="AH58" s="198"/>
      <c r="AI58" s="198"/>
      <c r="AJ58" s="198"/>
      <c r="AK58" s="199"/>
      <c r="AL58" s="200" t="s">
        <v>57</v>
      </c>
      <c r="AM58" s="201"/>
      <c r="AN58" s="204"/>
    </row>
    <row r="59" ht="27.0" customHeight="1">
      <c r="A59" s="205"/>
      <c r="B59" s="206"/>
      <c r="C59" s="207"/>
      <c r="D59" s="207"/>
      <c r="E59" s="207"/>
      <c r="F59" s="207"/>
      <c r="G59" s="207"/>
      <c r="H59" s="207"/>
      <c r="I59" s="208"/>
      <c r="J59" s="205"/>
      <c r="K59" s="205"/>
      <c r="L59" s="206"/>
      <c r="M59" s="207"/>
      <c r="N59" s="207"/>
      <c r="O59" s="207"/>
      <c r="P59" s="207"/>
      <c r="Q59" s="207"/>
      <c r="R59" s="207"/>
      <c r="S59" s="207"/>
      <c r="T59" s="205"/>
      <c r="U59" s="205"/>
      <c r="V59" s="206"/>
      <c r="W59" s="207"/>
      <c r="X59" s="207"/>
      <c r="Y59" s="207"/>
      <c r="Z59" s="207"/>
      <c r="AA59" s="207"/>
      <c r="AB59" s="207"/>
      <c r="AC59" s="207"/>
      <c r="AD59" s="205"/>
      <c r="AE59" s="205"/>
      <c r="AF59" s="206"/>
      <c r="AG59" s="207"/>
      <c r="AH59" s="207"/>
      <c r="AI59" s="207"/>
      <c r="AJ59" s="207"/>
      <c r="AK59" s="207"/>
      <c r="AL59" s="207"/>
      <c r="AM59" s="207"/>
      <c r="AN59" s="205"/>
    </row>
    <row r="60" ht="27.0" customHeight="1">
      <c r="A60" s="8"/>
      <c r="B60" s="62" t="s">
        <v>437</v>
      </c>
      <c r="C60" s="209" t="str">
        <f>IF(COUNTBLANK(I50:I53)=0,IF(I50&gt;I51,C50,C51),"-")</f>
        <v>-</v>
      </c>
      <c r="D60" s="64"/>
      <c r="E60" s="64"/>
      <c r="F60" s="64"/>
      <c r="G60" s="64"/>
      <c r="H60" s="210"/>
      <c r="I60" s="211"/>
      <c r="J60" s="8"/>
      <c r="K60" s="8"/>
      <c r="L60" s="69" t="s">
        <v>438</v>
      </c>
      <c r="M60" s="212" t="str">
        <f>IF(COUNTBLANK(S50:S53)=0,IF(S50&gt;S51,M50,M51),"-")</f>
        <v>-</v>
      </c>
      <c r="N60" s="71"/>
      <c r="O60" s="71"/>
      <c r="P60" s="71"/>
      <c r="Q60" s="71"/>
      <c r="R60" s="213"/>
      <c r="S60" s="214"/>
      <c r="T60" s="8"/>
      <c r="U60" s="8"/>
      <c r="V60" s="75" t="s">
        <v>439</v>
      </c>
      <c r="W60" s="215" t="str">
        <f>IF(COUNTBLANK(AC50:AC53)=0,IF(AC50&gt;AC51,W50,W51),"-")</f>
        <v>-</v>
      </c>
      <c r="X60" s="77"/>
      <c r="Y60" s="77"/>
      <c r="Z60" s="77"/>
      <c r="AA60" s="77"/>
      <c r="AB60" s="216"/>
      <c r="AC60" s="217"/>
      <c r="AD60" s="8"/>
      <c r="AE60" s="8"/>
      <c r="AF60" s="81" t="s">
        <v>440</v>
      </c>
      <c r="AG60" s="218" t="str">
        <f>IF(COUNTBLANK(AM50:AM53)=0,IF(AM50&gt;AM51,AG50,AG51),"-")</f>
        <v>-</v>
      </c>
      <c r="AH60" s="83"/>
      <c r="AI60" s="83"/>
      <c r="AJ60" s="83"/>
      <c r="AK60" s="83"/>
      <c r="AL60" s="219"/>
      <c r="AM60" s="220"/>
      <c r="AN60" s="8"/>
    </row>
    <row r="61" ht="27.0" customHeight="1">
      <c r="A61" s="8"/>
      <c r="B61" s="221" t="s">
        <v>441</v>
      </c>
      <c r="C61" s="222" t="str">
        <f>IF(COUNTBLANK(I56:I57)=0,IF(I56&gt;I57,C56,C57),"-")</f>
        <v>-</v>
      </c>
      <c r="H61" s="223"/>
      <c r="I61" s="224"/>
      <c r="J61" s="8"/>
      <c r="K61" s="8"/>
      <c r="L61" s="225" t="s">
        <v>442</v>
      </c>
      <c r="M61" s="226" t="str">
        <f>IF(COUNTBLANK(S56:S57)=0,IF(S56&gt;S57,M56,M57),"-")</f>
        <v>-</v>
      </c>
      <c r="R61" s="227"/>
      <c r="S61" s="228"/>
      <c r="T61" s="8"/>
      <c r="U61" s="8"/>
      <c r="V61" s="229" t="s">
        <v>443</v>
      </c>
      <c r="W61" s="230" t="str">
        <f>IF(COUNTBLANK(AC56:AC57)=0,IF(AC56&gt;AC57,W56,W57),"-")</f>
        <v>-</v>
      </c>
      <c r="AB61" s="231"/>
      <c r="AC61" s="232"/>
      <c r="AD61" s="8"/>
      <c r="AE61" s="8"/>
      <c r="AF61" s="233" t="s">
        <v>444</v>
      </c>
      <c r="AG61" s="234" t="str">
        <f>IF(COUNTBLANK(AM56:AM57)=0,IF(AM56&gt;AM57,AG56,AG57),"-")</f>
        <v>-</v>
      </c>
      <c r="AL61" s="235"/>
      <c r="AM61" s="236"/>
      <c r="AN61" s="8"/>
    </row>
    <row r="62" ht="27.0" customHeight="1">
      <c r="A62" s="8"/>
      <c r="B62" s="111" t="s">
        <v>445</v>
      </c>
      <c r="C62" s="237" t="str">
        <f>IF(COUNTBLANK(I56:I57)=0,IF(I56&gt;I57,C57,C56),"-")</f>
        <v>-</v>
      </c>
      <c r="H62" s="238"/>
      <c r="I62" s="239"/>
      <c r="J62" s="8"/>
      <c r="K62" s="8"/>
      <c r="L62" s="116" t="s">
        <v>446</v>
      </c>
      <c r="M62" s="237" t="str">
        <f>IF(COUNTBLANK(S56:S57)=0,IF(S56&gt;S57,M57,M56),"-")</f>
        <v>-</v>
      </c>
      <c r="R62" s="238"/>
      <c r="S62" s="240"/>
      <c r="T62" s="8"/>
      <c r="U62" s="8"/>
      <c r="V62" s="118" t="s">
        <v>447</v>
      </c>
      <c r="W62" s="237" t="str">
        <f>IF(COUNTBLANK(AC56:AC57)=0,IF(AC56&gt;AC57,W57,W56),"-")</f>
        <v>-</v>
      </c>
      <c r="AB62" s="238"/>
      <c r="AC62" s="241"/>
      <c r="AD62" s="8"/>
      <c r="AE62" s="8"/>
      <c r="AF62" s="120" t="s">
        <v>448</v>
      </c>
      <c r="AG62" s="237" t="str">
        <f>IF(COUNTBLANK(AM56:AM57)=0,IF(AM56&gt;AM57,AG57,AG56),"-")</f>
        <v>-</v>
      </c>
      <c r="AL62" s="238"/>
      <c r="AM62" s="242"/>
      <c r="AN62" s="8"/>
    </row>
    <row r="63" ht="27.0" customHeight="1">
      <c r="A63" s="8"/>
      <c r="B63" s="243" t="s">
        <v>449</v>
      </c>
      <c r="C63" s="244" t="str">
        <f>IF(COUNTBLANK(I50:I53)=0,IF(I52&gt;I53,C53,C52),"-")</f>
        <v>-</v>
      </c>
      <c r="D63" s="185"/>
      <c r="E63" s="185"/>
      <c r="F63" s="185"/>
      <c r="G63" s="185"/>
      <c r="H63" s="245"/>
      <c r="I63" s="246"/>
      <c r="J63" s="8"/>
      <c r="K63" s="8"/>
      <c r="L63" s="247" t="s">
        <v>450</v>
      </c>
      <c r="M63" s="248" t="str">
        <f>IF(COUNTBLANK(S50:S53)=0,IF(S52&gt;S53,M53,M52),"-")</f>
        <v>-</v>
      </c>
      <c r="N63" s="129"/>
      <c r="O63" s="129"/>
      <c r="P63" s="129"/>
      <c r="Q63" s="129"/>
      <c r="R63" s="249"/>
      <c r="S63" s="250"/>
      <c r="T63" s="8"/>
      <c r="U63" s="8"/>
      <c r="V63" s="251" t="s">
        <v>451</v>
      </c>
      <c r="W63" s="252" t="str">
        <f>IF(COUNTBLANK(AC50:AC53)=0,IF(AC52&gt;AC53,W53,W52),"-")</f>
        <v>-</v>
      </c>
      <c r="X63" s="135"/>
      <c r="Y63" s="135"/>
      <c r="Z63" s="135"/>
      <c r="AA63" s="135"/>
      <c r="AB63" s="253"/>
      <c r="AC63" s="254"/>
      <c r="AD63" s="8"/>
      <c r="AE63" s="8"/>
      <c r="AF63" s="255" t="s">
        <v>452</v>
      </c>
      <c r="AG63" s="256" t="str">
        <f>IF(COUNTBLANK(AM50:AM53)=0,IF(AM52&gt;AM53,AG53,AG52),"-")</f>
        <v>-</v>
      </c>
      <c r="AH63" s="192"/>
      <c r="AI63" s="192"/>
      <c r="AJ63" s="192"/>
      <c r="AK63" s="192"/>
      <c r="AL63" s="257"/>
      <c r="AM63" s="258"/>
      <c r="AN63" s="8"/>
    </row>
    <row r="64" ht="27.0" customHeight="1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</row>
    <row r="65" ht="27.0" customHeigh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</row>
    <row r="66" ht="27.0" customHeight="1">
      <c r="A66" s="44" t="s">
        <v>384</v>
      </c>
    </row>
    <row r="67" ht="27.0" customHeight="1">
      <c r="A67" s="45"/>
      <c r="L67" s="46" t="s">
        <v>51</v>
      </c>
      <c r="M67" s="47"/>
      <c r="N67" s="47"/>
      <c r="O67" s="47"/>
      <c r="P67" s="47"/>
      <c r="Q67" s="47"/>
      <c r="R67" s="47"/>
      <c r="S67" s="47"/>
      <c r="T67" s="45"/>
      <c r="U67" s="45"/>
      <c r="V67" s="48" t="s">
        <v>52</v>
      </c>
      <c r="W67" s="49"/>
      <c r="X67" s="49"/>
      <c r="Y67" s="49"/>
      <c r="Z67" s="49"/>
      <c r="AA67" s="49"/>
      <c r="AB67" s="49"/>
      <c r="AC67" s="49"/>
      <c r="AD67" s="45"/>
      <c r="AE67" s="45"/>
      <c r="AF67" s="259"/>
      <c r="AG67" s="259"/>
      <c r="AH67" s="259"/>
      <c r="AI67" s="259"/>
      <c r="AJ67" s="259"/>
      <c r="AK67" s="259"/>
      <c r="AL67" s="259"/>
      <c r="AM67" s="259"/>
      <c r="AN67" s="45"/>
    </row>
    <row r="68" ht="27.0" customHeight="1">
      <c r="A68" s="54"/>
      <c r="L68" s="55" t="s">
        <v>385</v>
      </c>
      <c r="M68" s="54"/>
      <c r="N68" s="54"/>
      <c r="O68" s="54"/>
      <c r="P68" s="54"/>
      <c r="Q68" s="54"/>
      <c r="R68" s="56" t="s">
        <v>56</v>
      </c>
      <c r="S68" s="57" t="s">
        <v>57</v>
      </c>
      <c r="T68" s="54"/>
      <c r="U68" s="54"/>
      <c r="V68" s="58" t="str">
        <f>L68</f>
        <v>PARTIE 1 : 10H15 - 12H15 (SAM)</v>
      </c>
      <c r="W68" s="54"/>
      <c r="X68" s="54"/>
      <c r="Y68" s="54"/>
      <c r="Z68" s="54"/>
      <c r="AA68" s="54"/>
      <c r="AB68" s="56" t="s">
        <v>56</v>
      </c>
      <c r="AC68" s="57" t="s">
        <v>57</v>
      </c>
      <c r="AD68" s="54"/>
      <c r="AE68" s="54"/>
      <c r="AF68" s="259"/>
      <c r="AG68" s="259"/>
      <c r="AH68" s="259"/>
      <c r="AI68" s="259"/>
      <c r="AJ68" s="259"/>
      <c r="AK68" s="259"/>
      <c r="AL68" s="259"/>
      <c r="AM68" s="259"/>
      <c r="AN68" s="54"/>
    </row>
    <row r="69" ht="27.0" customHeight="1">
      <c r="A69" s="61" t="s">
        <v>58</v>
      </c>
      <c r="K69" s="266" t="s">
        <v>453</v>
      </c>
      <c r="L69" s="62">
        <v>6.0</v>
      </c>
      <c r="M69" s="175" t="str">
        <f t="shared" ref="M69:M72" si="4">IFERROR(VLOOKUP(K69,$B$60:$G$63,2,FALSE),IFERROR(VLOOKUP(K69,$L$60:$Q$63,2,FALSE),IFERROR(VLOOKUP(K69,$V$60:$AA$63,2,FALSE),IFERROR(VLOOKUP(K69,$AF$60:$AK$63,2,FALSE),""))))</f>
        <v>-</v>
      </c>
      <c r="N69" s="64"/>
      <c r="O69" s="64"/>
      <c r="P69" s="64"/>
      <c r="Q69" s="65"/>
      <c r="R69" s="66"/>
      <c r="S69" s="67"/>
      <c r="T69" s="68"/>
      <c r="U69" s="266" t="s">
        <v>454</v>
      </c>
      <c r="V69" s="442">
        <v>8.0</v>
      </c>
      <c r="W69" s="443" t="str">
        <f t="shared" ref="W69:W72" si="5">IFERROR(VLOOKUP(U69,$B$60:$G$63,2,FALSE),IFERROR(VLOOKUP(U69,$L$60:$Q$63,2,FALSE),IFERROR(VLOOKUP(U69,$V$60:$AA$63,2,FALSE),IFERROR(VLOOKUP(U69,$AF$60:$AK$63,2,FALSE),""))))</f>
        <v>-</v>
      </c>
      <c r="X69" s="444"/>
      <c r="Y69" s="444"/>
      <c r="Z69" s="444"/>
      <c r="AA69" s="445"/>
      <c r="AB69" s="446"/>
      <c r="AC69" s="447"/>
      <c r="AD69" s="68"/>
      <c r="AE69" s="61"/>
      <c r="AF69" s="259"/>
      <c r="AG69" s="259"/>
      <c r="AH69" s="259"/>
      <c r="AI69" s="259"/>
      <c r="AJ69" s="259"/>
      <c r="AK69" s="259"/>
      <c r="AL69" s="259"/>
      <c r="AM69" s="259"/>
      <c r="AN69" s="68" t="str">
        <f>AG70</f>
        <v/>
      </c>
    </row>
    <row r="70" ht="27.0" customHeight="1">
      <c r="A70" s="61" t="s">
        <v>58</v>
      </c>
      <c r="K70" s="266" t="s">
        <v>455</v>
      </c>
      <c r="L70" s="87"/>
      <c r="M70" s="179" t="str">
        <f t="shared" si="4"/>
        <v>-</v>
      </c>
      <c r="N70" s="89"/>
      <c r="O70" s="89"/>
      <c r="P70" s="89"/>
      <c r="Q70" s="90"/>
      <c r="R70" s="91"/>
      <c r="S70" s="92"/>
      <c r="T70" s="68"/>
      <c r="U70" s="266" t="s">
        <v>456</v>
      </c>
      <c r="V70" s="448"/>
      <c r="W70" s="180" t="str">
        <f t="shared" si="5"/>
        <v>-</v>
      </c>
      <c r="X70" s="449"/>
      <c r="Y70" s="449"/>
      <c r="Z70" s="449"/>
      <c r="AA70" s="450"/>
      <c r="AB70" s="97"/>
      <c r="AC70" s="98"/>
      <c r="AD70" s="68"/>
      <c r="AE70" s="61"/>
      <c r="AF70" s="259"/>
      <c r="AG70" s="259"/>
      <c r="AH70" s="259"/>
      <c r="AI70" s="259"/>
      <c r="AJ70" s="259"/>
      <c r="AK70" s="259"/>
      <c r="AL70" s="259"/>
      <c r="AM70" s="259"/>
      <c r="AN70" s="68" t="str">
        <f>AG69</f>
        <v/>
      </c>
    </row>
    <row r="71" ht="27.0" customHeight="1">
      <c r="A71" s="61" t="s">
        <v>59</v>
      </c>
      <c r="K71" s="266" t="s">
        <v>457</v>
      </c>
      <c r="L71" s="111">
        <v>7.0</v>
      </c>
      <c r="M71" s="183" t="str">
        <f t="shared" si="4"/>
        <v>-</v>
      </c>
      <c r="Q71" s="113"/>
      <c r="R71" s="114"/>
      <c r="S71" s="115"/>
      <c r="T71" s="68"/>
      <c r="U71" s="266" t="s">
        <v>458</v>
      </c>
      <c r="V71" s="451" t="s">
        <v>95</v>
      </c>
      <c r="W71" s="452" t="str">
        <f t="shared" si="5"/>
        <v>-</v>
      </c>
      <c r="AA71" s="269"/>
      <c r="AB71" s="453"/>
      <c r="AC71" s="454"/>
      <c r="AD71" s="68"/>
      <c r="AE71" s="61"/>
      <c r="AF71" s="259"/>
      <c r="AG71" s="259"/>
      <c r="AH71" s="259"/>
      <c r="AI71" s="259"/>
      <c r="AJ71" s="259"/>
      <c r="AK71" s="259"/>
      <c r="AL71" s="259"/>
      <c r="AM71" s="259"/>
      <c r="AN71" s="68" t="str">
        <f>AG72</f>
        <v/>
      </c>
    </row>
    <row r="72" ht="27.0" customHeight="1">
      <c r="A72" s="61" t="s">
        <v>59</v>
      </c>
      <c r="K72" s="266" t="s">
        <v>459</v>
      </c>
      <c r="L72" s="122"/>
      <c r="M72" s="440" t="str">
        <f t="shared" si="4"/>
        <v>-</v>
      </c>
      <c r="Q72" s="124"/>
      <c r="R72" s="125"/>
      <c r="S72" s="126"/>
      <c r="T72" s="68"/>
      <c r="U72" s="266" t="s">
        <v>460</v>
      </c>
      <c r="V72" s="455"/>
      <c r="W72" s="189" t="str">
        <f t="shared" si="5"/>
        <v>-</v>
      </c>
      <c r="X72" s="297"/>
      <c r="Y72" s="297"/>
      <c r="Z72" s="297"/>
      <c r="AA72" s="298"/>
      <c r="AB72" s="131"/>
      <c r="AC72" s="132"/>
      <c r="AD72" s="68"/>
      <c r="AE72" s="61"/>
      <c r="AF72" s="259"/>
      <c r="AG72" s="259"/>
      <c r="AH72" s="259"/>
      <c r="AI72" s="259"/>
      <c r="AJ72" s="259"/>
      <c r="AK72" s="259"/>
      <c r="AL72" s="259"/>
      <c r="AM72" s="259"/>
      <c r="AN72" s="68" t="str">
        <f>AG71</f>
        <v/>
      </c>
    </row>
    <row r="73" ht="13.5" customHeight="1">
      <c r="A73" s="144"/>
      <c r="L73" s="145" t="s">
        <v>60</v>
      </c>
      <c r="M73" s="146" t="s">
        <v>5</v>
      </c>
      <c r="N73" s="147"/>
      <c r="O73" s="147"/>
      <c r="P73" s="147"/>
      <c r="Q73" s="148"/>
      <c r="R73" s="149" t="s">
        <v>57</v>
      </c>
      <c r="S73" s="150"/>
      <c r="T73" s="151"/>
      <c r="U73" s="144"/>
      <c r="V73" s="152" t="s">
        <v>60</v>
      </c>
      <c r="W73" s="153" t="s">
        <v>5</v>
      </c>
      <c r="X73" s="278"/>
      <c r="Y73" s="278"/>
      <c r="Z73" s="278"/>
      <c r="AA73" s="456"/>
      <c r="AB73" s="156" t="s">
        <v>57</v>
      </c>
      <c r="AC73" s="279"/>
      <c r="AD73" s="151"/>
      <c r="AE73" s="144"/>
      <c r="AF73" s="259"/>
      <c r="AG73" s="259"/>
      <c r="AH73" s="259"/>
      <c r="AI73" s="259"/>
      <c r="AJ73" s="259"/>
      <c r="AK73" s="259"/>
      <c r="AL73" s="259"/>
      <c r="AM73" s="259"/>
      <c r="AN73" s="151"/>
    </row>
    <row r="74" ht="27.0" customHeight="1">
      <c r="A74" s="170"/>
      <c r="L74" s="55" t="s">
        <v>394</v>
      </c>
      <c r="M74" s="171"/>
      <c r="N74" s="171"/>
      <c r="O74" s="171"/>
      <c r="P74" s="171"/>
      <c r="Q74" s="171"/>
      <c r="R74" s="56" t="s">
        <v>56</v>
      </c>
      <c r="S74" s="57" t="s">
        <v>57</v>
      </c>
      <c r="T74" s="170"/>
      <c r="U74" s="170"/>
      <c r="V74" s="172" t="str">
        <f>L74</f>
        <v>PARTIE 2 : 14H15 - 16H15</v>
      </c>
      <c r="W74" s="171"/>
      <c r="X74" s="171"/>
      <c r="Y74" s="171"/>
      <c r="Z74" s="171"/>
      <c r="AA74" s="171"/>
      <c r="AB74" s="56" t="s">
        <v>56</v>
      </c>
      <c r="AC74" s="57" t="s">
        <v>57</v>
      </c>
      <c r="AD74" s="170"/>
      <c r="AE74" s="170"/>
      <c r="AF74" s="259"/>
      <c r="AG74" s="259"/>
      <c r="AH74" s="259"/>
      <c r="AI74" s="259"/>
      <c r="AJ74" s="259"/>
      <c r="AK74" s="259"/>
      <c r="AL74" s="259"/>
      <c r="AM74" s="259"/>
      <c r="AN74" s="170"/>
    </row>
    <row r="75" ht="27.0" customHeight="1">
      <c r="A75" s="61" t="s">
        <v>62</v>
      </c>
      <c r="L75" s="62">
        <v>1.0</v>
      </c>
      <c r="M75" s="175" t="str">
        <f>IF(COUNTBLANK(S69:S72)=0,IF(S69&gt;S70,M69,M70),"-")</f>
        <v>-</v>
      </c>
      <c r="N75" s="64"/>
      <c r="O75" s="64"/>
      <c r="P75" s="64"/>
      <c r="Q75" s="65"/>
      <c r="R75" s="66"/>
      <c r="S75" s="67"/>
      <c r="T75" s="68"/>
      <c r="U75" s="61"/>
      <c r="V75" s="442">
        <v>5.0</v>
      </c>
      <c r="W75" s="443" t="str">
        <f>IF(COUNTBLANK(AC69:AC72)=0,IF(AC69&gt;AC70,W69,W70),"-")</f>
        <v>-</v>
      </c>
      <c r="X75" s="444"/>
      <c r="Y75" s="444"/>
      <c r="Z75" s="444"/>
      <c r="AA75" s="445"/>
      <c r="AB75" s="446"/>
      <c r="AC75" s="447"/>
      <c r="AD75" s="68"/>
      <c r="AE75" s="61"/>
      <c r="AF75" s="259"/>
      <c r="AG75" s="259"/>
      <c r="AH75" s="259"/>
      <c r="AI75" s="259"/>
      <c r="AJ75" s="259"/>
      <c r="AK75" s="259"/>
      <c r="AL75" s="259"/>
      <c r="AM75" s="259"/>
      <c r="AN75" s="68" t="str">
        <f>AG76</f>
        <v/>
      </c>
    </row>
    <row r="76" ht="27.0" customHeight="1">
      <c r="A76" s="61" t="s">
        <v>62</v>
      </c>
      <c r="L76" s="477"/>
      <c r="M76" s="180" t="str">
        <f>IF(COUNTBLANK(S69:S72)=0,IF(S71&gt;S72,M71,M72),"-")</f>
        <v>-</v>
      </c>
      <c r="N76" s="95"/>
      <c r="O76" s="95"/>
      <c r="P76" s="95"/>
      <c r="Q76" s="96"/>
      <c r="R76" s="97"/>
      <c r="S76" s="478"/>
      <c r="T76" s="68"/>
      <c r="U76" s="61"/>
      <c r="V76" s="448"/>
      <c r="W76" s="180" t="str">
        <f>IF(COUNTBLANK(AC69:AC72)=0,IF(AC71&gt;AC72,W71,W72),"-")</f>
        <v>-</v>
      </c>
      <c r="X76" s="449"/>
      <c r="Y76" s="449"/>
      <c r="Z76" s="449"/>
      <c r="AA76" s="450"/>
      <c r="AB76" s="97"/>
      <c r="AC76" s="98"/>
      <c r="AD76" s="68"/>
      <c r="AE76" s="61"/>
      <c r="AF76" s="259"/>
      <c r="AG76" s="259"/>
      <c r="AH76" s="259"/>
      <c r="AI76" s="259"/>
      <c r="AJ76" s="259"/>
      <c r="AK76" s="259"/>
      <c r="AL76" s="259"/>
      <c r="AM76" s="259"/>
      <c r="AN76" s="68" t="str">
        <f>AG75</f>
        <v/>
      </c>
    </row>
    <row r="77" ht="27.0" customHeight="1">
      <c r="A77" s="61" t="s">
        <v>63</v>
      </c>
      <c r="L77" s="111">
        <v>3.0</v>
      </c>
      <c r="M77" s="183" t="str">
        <f>IF(COUNTBLANK(S69:S72)=0,IF(S69&gt;S70,M70,M69),"-")</f>
        <v>-</v>
      </c>
      <c r="Q77" s="113"/>
      <c r="R77" s="114"/>
      <c r="S77" s="115"/>
      <c r="T77" s="68"/>
      <c r="U77" s="61"/>
      <c r="V77" s="451">
        <v>7.0</v>
      </c>
      <c r="W77" s="452" t="str">
        <f>IF(COUNTBLANK(AC69:AC72)=0,IF(AC69&gt;AC70,W70,W69),"-")</f>
        <v>-</v>
      </c>
      <c r="AA77" s="269"/>
      <c r="AB77" s="453"/>
      <c r="AC77" s="454"/>
      <c r="AD77" s="68"/>
      <c r="AE77" s="61"/>
      <c r="AF77" s="259"/>
      <c r="AG77" s="259"/>
      <c r="AH77" s="259"/>
      <c r="AI77" s="259"/>
      <c r="AJ77" s="259"/>
      <c r="AK77" s="259"/>
      <c r="AL77" s="259"/>
      <c r="AM77" s="259"/>
      <c r="AN77" s="68" t="str">
        <f>AG78</f>
        <v/>
      </c>
    </row>
    <row r="78" ht="27.0" customHeight="1">
      <c r="A78" s="61" t="s">
        <v>63</v>
      </c>
      <c r="L78" s="479"/>
      <c r="M78" s="480" t="str">
        <f>IF(COUNTBLANK(S69:S72)=0,IF(S71&gt;S72,M72,M71),"-")</f>
        <v>-</v>
      </c>
      <c r="N78" s="481"/>
      <c r="O78" s="481"/>
      <c r="P78" s="481"/>
      <c r="Q78" s="482"/>
      <c r="R78" s="483"/>
      <c r="S78" s="484"/>
      <c r="T78" s="68"/>
      <c r="U78" s="61"/>
      <c r="V78" s="455"/>
      <c r="W78" s="189" t="str">
        <f>IF(COUNTBLANK(AC69:AC72)=0,IF(AC71&gt;AC72,W72,W71),"-")</f>
        <v>-</v>
      </c>
      <c r="X78" s="297"/>
      <c r="Y78" s="297"/>
      <c r="Z78" s="297"/>
      <c r="AA78" s="298"/>
      <c r="AB78" s="131"/>
      <c r="AC78" s="132"/>
      <c r="AD78" s="68"/>
      <c r="AE78" s="61"/>
      <c r="AF78" s="259"/>
      <c r="AG78" s="259"/>
      <c r="AH78" s="259"/>
      <c r="AI78" s="259"/>
      <c r="AJ78" s="259"/>
      <c r="AK78" s="259"/>
      <c r="AL78" s="259"/>
      <c r="AM78" s="259"/>
      <c r="AN78" s="68" t="str">
        <f>AG77</f>
        <v/>
      </c>
    </row>
    <row r="79" ht="13.5" customHeight="1">
      <c r="A79" s="144"/>
      <c r="L79" s="145" t="s">
        <v>60</v>
      </c>
      <c r="M79" s="146" t="s">
        <v>5</v>
      </c>
      <c r="N79" s="147"/>
      <c r="O79" s="147"/>
      <c r="P79" s="147"/>
      <c r="Q79" s="148"/>
      <c r="R79" s="149" t="s">
        <v>57</v>
      </c>
      <c r="S79" s="150"/>
      <c r="T79" s="151"/>
      <c r="U79" s="144"/>
      <c r="V79" s="152" t="s">
        <v>60</v>
      </c>
      <c r="W79" s="153" t="s">
        <v>5</v>
      </c>
      <c r="X79" s="278"/>
      <c r="Y79" s="278"/>
      <c r="Z79" s="278"/>
      <c r="AA79" s="456"/>
      <c r="AB79" s="156" t="s">
        <v>57</v>
      </c>
      <c r="AC79" s="279"/>
      <c r="AD79" s="151"/>
      <c r="AE79" s="144"/>
      <c r="AF79" s="259"/>
      <c r="AG79" s="259"/>
      <c r="AH79" s="259"/>
      <c r="AI79" s="259"/>
      <c r="AJ79" s="259"/>
      <c r="AK79" s="259"/>
      <c r="AL79" s="259"/>
      <c r="AM79" s="259"/>
      <c r="AN79" s="151"/>
    </row>
    <row r="80" ht="27.0" customHeight="1">
      <c r="A80" s="170"/>
      <c r="L80" s="55" t="s">
        <v>367</v>
      </c>
      <c r="M80" s="171"/>
      <c r="N80" s="171"/>
      <c r="O80" s="171"/>
      <c r="P80" s="171"/>
      <c r="Q80" s="171"/>
      <c r="R80" s="56" t="s">
        <v>56</v>
      </c>
      <c r="S80" s="57" t="s">
        <v>57</v>
      </c>
      <c r="T80" s="170"/>
      <c r="U80" s="170"/>
      <c r="V80" s="172" t="str">
        <f>L80</f>
        <v>BARRAGES : 17H00 - 19H00</v>
      </c>
      <c r="W80" s="171"/>
      <c r="X80" s="171"/>
      <c r="Y80" s="171"/>
      <c r="Z80" s="171"/>
      <c r="AA80" s="171"/>
      <c r="AB80" s="56" t="s">
        <v>56</v>
      </c>
      <c r="AC80" s="57" t="s">
        <v>57</v>
      </c>
      <c r="AD80" s="170"/>
      <c r="AE80" s="170"/>
      <c r="AF80" s="259"/>
      <c r="AG80" s="259"/>
      <c r="AH80" s="259"/>
      <c r="AI80" s="259"/>
      <c r="AJ80" s="259"/>
      <c r="AK80" s="259"/>
      <c r="AL80" s="259"/>
      <c r="AM80" s="259"/>
      <c r="AN80" s="170"/>
    </row>
    <row r="81" ht="27.0" customHeight="1">
      <c r="A81" s="61" t="s">
        <v>65</v>
      </c>
      <c r="L81" s="62">
        <v>8.0</v>
      </c>
      <c r="M81" s="175" t="str">
        <f>IF(COUNTBLANK(S75:S78)=0,IF(S75&gt;S76,M76,M75),"-")</f>
        <v>-</v>
      </c>
      <c r="N81" s="64"/>
      <c r="O81" s="64"/>
      <c r="P81" s="64"/>
      <c r="Q81" s="65"/>
      <c r="R81" s="66"/>
      <c r="S81" s="67"/>
      <c r="T81" s="68"/>
      <c r="U81" s="61"/>
      <c r="V81" s="442">
        <v>6.0</v>
      </c>
      <c r="W81" s="443" t="str">
        <f>IF(COUNTBLANK(AC75:AC78)=0,IF(AC75&gt;AC76,W76,W75),"-")</f>
        <v>-</v>
      </c>
      <c r="X81" s="444"/>
      <c r="Y81" s="444"/>
      <c r="Z81" s="444"/>
      <c r="AA81" s="445"/>
      <c r="AB81" s="446"/>
      <c r="AC81" s="447"/>
      <c r="AD81" s="68"/>
      <c r="AE81" s="61"/>
      <c r="AF81" s="259"/>
      <c r="AG81" s="259"/>
      <c r="AH81" s="259"/>
      <c r="AI81" s="259"/>
      <c r="AJ81" s="259"/>
      <c r="AK81" s="259"/>
      <c r="AL81" s="259"/>
      <c r="AM81" s="259"/>
      <c r="AN81" s="68" t="str">
        <f>AG82</f>
        <v/>
      </c>
    </row>
    <row r="82" ht="27.0" customHeight="1">
      <c r="A82" s="61" t="s">
        <v>65</v>
      </c>
      <c r="L82" s="479"/>
      <c r="M82" s="480" t="str">
        <f>IF(COUNTBLANK(S75:S78)=0,IF(S77&gt;S78,M77,M78),"-")</f>
        <v>-</v>
      </c>
      <c r="N82" s="481"/>
      <c r="O82" s="481"/>
      <c r="P82" s="481"/>
      <c r="Q82" s="482"/>
      <c r="R82" s="483"/>
      <c r="S82" s="484"/>
      <c r="T82" s="68"/>
      <c r="U82" s="61"/>
      <c r="V82" s="455"/>
      <c r="W82" s="189" t="str">
        <f>IF(COUNTBLANK(AC75:AC78)=0,IF(AC77&gt;AC78,W77,W78),"-")</f>
        <v>-</v>
      </c>
      <c r="X82" s="297"/>
      <c r="Y82" s="297"/>
      <c r="Z82" s="297"/>
      <c r="AA82" s="298"/>
      <c r="AB82" s="131"/>
      <c r="AC82" s="132"/>
      <c r="AD82" s="68"/>
      <c r="AE82" s="61"/>
      <c r="AF82" s="259"/>
      <c r="AG82" s="259"/>
      <c r="AH82" s="259"/>
      <c r="AI82" s="259"/>
      <c r="AJ82" s="259"/>
      <c r="AK82" s="259"/>
      <c r="AL82" s="259"/>
      <c r="AM82" s="259"/>
      <c r="AN82" s="68" t="str">
        <f>AG81</f>
        <v/>
      </c>
    </row>
    <row r="83" ht="13.5" customHeight="1">
      <c r="A83" s="203"/>
      <c r="L83" s="145" t="s">
        <v>60</v>
      </c>
      <c r="M83" s="146" t="s">
        <v>5</v>
      </c>
      <c r="N83" s="147"/>
      <c r="O83" s="147"/>
      <c r="P83" s="147"/>
      <c r="Q83" s="148"/>
      <c r="R83" s="149" t="s">
        <v>57</v>
      </c>
      <c r="S83" s="150"/>
      <c r="T83" s="204"/>
      <c r="U83" s="203"/>
      <c r="V83" s="152" t="s">
        <v>60</v>
      </c>
      <c r="W83" s="153" t="s">
        <v>5</v>
      </c>
      <c r="X83" s="278"/>
      <c r="Y83" s="278"/>
      <c r="Z83" s="278"/>
      <c r="AA83" s="456"/>
      <c r="AB83" s="156" t="s">
        <v>57</v>
      </c>
      <c r="AC83" s="279"/>
      <c r="AD83" s="204"/>
      <c r="AE83" s="203"/>
      <c r="AF83" s="259"/>
      <c r="AG83" s="259"/>
      <c r="AH83" s="259"/>
      <c r="AI83" s="259"/>
      <c r="AJ83" s="259"/>
      <c r="AK83" s="259"/>
      <c r="AL83" s="259"/>
      <c r="AM83" s="259"/>
      <c r="AN83" s="204"/>
    </row>
    <row r="84" ht="27.0" customHeight="1">
      <c r="A84" s="205"/>
      <c r="L84" s="206"/>
      <c r="M84" s="207"/>
      <c r="N84" s="207"/>
      <c r="O84" s="207"/>
      <c r="P84" s="207"/>
      <c r="Q84" s="207"/>
      <c r="R84" s="207"/>
      <c r="S84" s="208"/>
      <c r="T84" s="205"/>
      <c r="U84" s="205"/>
      <c r="V84" s="206"/>
      <c r="W84" s="207"/>
      <c r="X84" s="207"/>
      <c r="Y84" s="207"/>
      <c r="Z84" s="207"/>
      <c r="AA84" s="207"/>
      <c r="AB84" s="207"/>
      <c r="AC84" s="207"/>
      <c r="AD84" s="205"/>
      <c r="AE84" s="205"/>
      <c r="AF84" s="259"/>
      <c r="AG84" s="259"/>
      <c r="AH84" s="259"/>
      <c r="AI84" s="259"/>
      <c r="AJ84" s="259"/>
      <c r="AK84" s="259"/>
      <c r="AL84" s="259"/>
      <c r="AM84" s="259"/>
      <c r="AN84" s="205"/>
    </row>
    <row r="85" ht="27.0" customHeight="1">
      <c r="A85" s="8"/>
      <c r="L85" s="62" t="s">
        <v>461</v>
      </c>
      <c r="M85" s="209" t="str">
        <f>IF(COUNTBLANK(S75:S78)=0,IF(S75&gt;S76,M75,M76),"-")</f>
        <v>-</v>
      </c>
      <c r="N85" s="64"/>
      <c r="O85" s="64"/>
      <c r="P85" s="64"/>
      <c r="Q85" s="64"/>
      <c r="R85" s="210"/>
      <c r="S85" s="211"/>
      <c r="T85" s="8"/>
      <c r="U85" s="8"/>
      <c r="V85" s="69" t="s">
        <v>462</v>
      </c>
      <c r="W85" s="212" t="str">
        <f>IF(COUNTBLANK(AC75:AC78)=0,IF(AC75&gt;AC76,W75,W76),"-")</f>
        <v>-</v>
      </c>
      <c r="X85" s="71"/>
      <c r="Y85" s="71"/>
      <c r="Z85" s="71"/>
      <c r="AA85" s="71"/>
      <c r="AB85" s="213"/>
      <c r="AC85" s="214"/>
      <c r="AD85" s="8"/>
      <c r="AE85" s="8"/>
      <c r="AF85" s="259"/>
      <c r="AG85" s="259"/>
      <c r="AH85" s="259"/>
      <c r="AI85" s="259"/>
      <c r="AJ85" s="259"/>
      <c r="AK85" s="259"/>
      <c r="AL85" s="259"/>
      <c r="AM85" s="259"/>
      <c r="AN85" s="8"/>
    </row>
    <row r="86" ht="27.0" customHeight="1">
      <c r="A86" s="8"/>
      <c r="L86" s="221" t="s">
        <v>463</v>
      </c>
      <c r="M86" s="222" t="str">
        <f>IF(COUNTBLANK(S81:S82)=0,IF(S81&gt;S82,M81,M82),"-")</f>
        <v>-</v>
      </c>
      <c r="R86" s="223"/>
      <c r="S86" s="224"/>
      <c r="T86" s="8"/>
      <c r="U86" s="8"/>
      <c r="V86" s="225" t="s">
        <v>464</v>
      </c>
      <c r="W86" s="226" t="str">
        <f>IF(COUNTBLANK(AC81:AC82)=0,IF(AC81&gt;AC82,W81,W82),"-")</f>
        <v>-</v>
      </c>
      <c r="AB86" s="227"/>
      <c r="AC86" s="228"/>
      <c r="AD86" s="8"/>
      <c r="AE86" s="8"/>
      <c r="AF86" s="259"/>
      <c r="AG86" s="259"/>
      <c r="AH86" s="259"/>
      <c r="AI86" s="259"/>
      <c r="AJ86" s="259"/>
      <c r="AK86" s="259"/>
      <c r="AL86" s="259"/>
      <c r="AM86" s="259"/>
      <c r="AN86" s="8"/>
    </row>
    <row r="87" ht="27.0" customHeight="1">
      <c r="A87" s="8"/>
      <c r="L87" s="111" t="s">
        <v>465</v>
      </c>
      <c r="M87" s="237" t="str">
        <f>IF(COUNTBLANK(S81:S82)=0,IF(S81&gt;S82,M82,M81),"-")</f>
        <v>-</v>
      </c>
      <c r="R87" s="238"/>
      <c r="S87" s="239"/>
      <c r="T87" s="8"/>
      <c r="U87" s="8"/>
      <c r="V87" s="116" t="s">
        <v>466</v>
      </c>
      <c r="W87" s="237" t="str">
        <f>IF(COUNTBLANK(AC81:AC82)=0,IF(AC81&gt;AC82,W82,W81),"-")</f>
        <v>-</v>
      </c>
      <c r="AB87" s="238"/>
      <c r="AC87" s="240"/>
      <c r="AD87" s="8"/>
      <c r="AE87" s="8"/>
      <c r="AF87" s="259"/>
      <c r="AG87" s="259"/>
      <c r="AH87" s="259"/>
      <c r="AI87" s="259"/>
      <c r="AJ87" s="259"/>
      <c r="AK87" s="259"/>
      <c r="AL87" s="259"/>
      <c r="AM87" s="259"/>
      <c r="AN87" s="8"/>
    </row>
    <row r="88" ht="27.0" customHeight="1">
      <c r="A88" s="8"/>
      <c r="L88" s="243" t="s">
        <v>467</v>
      </c>
      <c r="M88" s="244" t="str">
        <f>IF(COUNTBLANK(S75:S78)=0,IF(S77&gt;S78,M78,M77),"-")</f>
        <v>-</v>
      </c>
      <c r="N88" s="185"/>
      <c r="O88" s="185"/>
      <c r="P88" s="185"/>
      <c r="Q88" s="185"/>
      <c r="R88" s="245"/>
      <c r="S88" s="246"/>
      <c r="T88" s="8"/>
      <c r="U88" s="8"/>
      <c r="V88" s="247" t="s">
        <v>468</v>
      </c>
      <c r="W88" s="248" t="str">
        <f>IF(COUNTBLANK(AC75:AC78)=0,IF(AC77&gt;AC78,W78,W77),"-")</f>
        <v>-</v>
      </c>
      <c r="X88" s="129"/>
      <c r="Y88" s="129"/>
      <c r="Z88" s="129"/>
      <c r="AA88" s="129"/>
      <c r="AB88" s="249"/>
      <c r="AC88" s="250"/>
      <c r="AD88" s="8"/>
      <c r="AE88" s="8"/>
      <c r="AF88" s="259"/>
      <c r="AG88" s="259"/>
      <c r="AH88" s="259"/>
      <c r="AI88" s="259"/>
      <c r="AJ88" s="259"/>
      <c r="AK88" s="259"/>
      <c r="AL88" s="259"/>
      <c r="AM88" s="259"/>
      <c r="AN88" s="8"/>
    </row>
    <row r="89" ht="27.0" customHeight="1">
      <c r="A89" s="259"/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</row>
    <row r="90" ht="27.0" customHeight="1">
      <c r="A90" s="259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</row>
    <row r="91" ht="27.0" customHeight="1">
      <c r="A91" s="44" t="s">
        <v>469</v>
      </c>
    </row>
    <row r="92" ht="27.0" customHeight="1">
      <c r="H92" s="8"/>
      <c r="I92" s="8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customHeight="1">
      <c r="H93" s="8"/>
      <c r="I93" s="8"/>
      <c r="J93" s="8"/>
      <c r="K93" s="8"/>
      <c r="L93" s="275" t="s">
        <v>87</v>
      </c>
      <c r="M93" s="276"/>
      <c r="N93" s="276"/>
      <c r="O93" s="276"/>
      <c r="P93" s="276"/>
      <c r="Q93" s="277" t="s">
        <v>470</v>
      </c>
      <c r="R93" s="278"/>
      <c r="S93" s="27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3.5" customHeight="1">
      <c r="H94" s="8"/>
      <c r="I94" s="8"/>
      <c r="J94" s="266" t="s">
        <v>471</v>
      </c>
      <c r="L94" s="284">
        <v>2.0</v>
      </c>
      <c r="M94" s="458"/>
      <c r="Q94" s="269"/>
      <c r="R94" s="270"/>
      <c r="S94" s="286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3.5" customHeight="1">
      <c r="H95" s="8"/>
      <c r="I95" s="8"/>
      <c r="L95" s="288"/>
      <c r="Q95" s="269"/>
      <c r="S95" s="289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3.5" customHeight="1">
      <c r="H96" s="8"/>
      <c r="I96" s="8"/>
      <c r="J96" s="266" t="s">
        <v>472</v>
      </c>
      <c r="L96" s="288"/>
      <c r="M96" s="459"/>
      <c r="Q96" s="269"/>
      <c r="R96" s="293"/>
      <c r="S96" s="294"/>
      <c r="T96" s="460"/>
      <c r="V96" s="485" t="s">
        <v>91</v>
      </c>
      <c r="W96" s="462"/>
      <c r="X96" s="462"/>
      <c r="Y96" s="462"/>
      <c r="Z96" s="462"/>
      <c r="AA96" s="462"/>
      <c r="AB96" s="463" t="s">
        <v>473</v>
      </c>
      <c r="AC96" s="464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3.5" customHeight="1">
      <c r="H97" s="8"/>
      <c r="I97" s="8"/>
      <c r="L97" s="296"/>
      <c r="M97" s="297"/>
      <c r="N97" s="297"/>
      <c r="O97" s="297"/>
      <c r="P97" s="297"/>
      <c r="Q97" s="298"/>
      <c r="R97" s="297"/>
      <c r="S97" s="299"/>
      <c r="T97" s="465"/>
      <c r="V97" s="466">
        <v>5.0</v>
      </c>
      <c r="W97" s="285" t="str">
        <f>IF(COUNTBLANK(S94:S97)=2,IF(S94&gt;S96,M94,M96),"")</f>
        <v/>
      </c>
      <c r="AA97" s="269"/>
      <c r="AB97" s="270"/>
      <c r="AC97" s="467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3.5" customHeight="1">
      <c r="H98" s="8"/>
      <c r="I98" s="8"/>
      <c r="J98" s="8"/>
      <c r="K98" s="8"/>
      <c r="L98" s="8"/>
      <c r="M98" s="8"/>
      <c r="T98" s="465"/>
      <c r="U98" s="468"/>
      <c r="V98" s="469"/>
      <c r="AA98" s="269"/>
      <c r="AC98" s="470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3.5" customHeight="1">
      <c r="H99" s="8"/>
      <c r="I99" s="8"/>
      <c r="J99" s="8"/>
      <c r="K99" s="8"/>
      <c r="L99" s="275" t="s">
        <v>87</v>
      </c>
      <c r="M99" s="276"/>
      <c r="N99" s="276"/>
      <c r="O99" s="276"/>
      <c r="P99" s="276"/>
      <c r="Q99" s="277" t="str">
        <f>Q93</f>
        <v>09H15 - 11H15 (DIM)</v>
      </c>
      <c r="R99" s="278"/>
      <c r="S99" s="278"/>
      <c r="T99" s="465"/>
      <c r="V99" s="469"/>
      <c r="W99" s="312" t="str">
        <f>IF(COUNTBLANK(S100:S103)=2,IF(S100&gt;S102,M100,M102),"")</f>
        <v/>
      </c>
      <c r="AA99" s="269"/>
      <c r="AB99" s="313"/>
      <c r="AC99" s="471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3.5" customHeight="1">
      <c r="H100" s="8"/>
      <c r="I100" s="8"/>
      <c r="J100" s="266" t="s">
        <v>474</v>
      </c>
      <c r="L100" s="284">
        <v>3.0</v>
      </c>
      <c r="M100" s="458"/>
      <c r="Q100" s="269"/>
      <c r="R100" s="270"/>
      <c r="S100" s="286"/>
      <c r="T100" s="465"/>
      <c r="V100" s="472"/>
      <c r="W100" s="473"/>
      <c r="X100" s="473"/>
      <c r="Y100" s="473"/>
      <c r="Z100" s="473"/>
      <c r="AA100" s="474"/>
      <c r="AB100" s="473"/>
      <c r="AC100" s="475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3.5" customHeight="1">
      <c r="H101" s="8"/>
      <c r="I101" s="8"/>
      <c r="L101" s="288"/>
      <c r="Q101" s="269"/>
      <c r="S101" s="289"/>
      <c r="T101" s="476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3.5" customHeight="1">
      <c r="H102" s="8"/>
      <c r="I102" s="8"/>
      <c r="J102" s="266" t="s">
        <v>475</v>
      </c>
      <c r="L102" s="288"/>
      <c r="M102" s="459"/>
      <c r="Q102" s="269"/>
      <c r="R102" s="293"/>
      <c r="S102" s="294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3.5" customHeight="1">
      <c r="H103" s="8"/>
      <c r="I103" s="8"/>
      <c r="L103" s="296"/>
      <c r="M103" s="297"/>
      <c r="N103" s="297"/>
      <c r="O103" s="297"/>
      <c r="P103" s="297"/>
      <c r="Q103" s="298"/>
      <c r="R103" s="297"/>
      <c r="S103" s="299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ht="27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ht="27.0" hidden="1" customHeight="1">
      <c r="A105" s="44" t="s">
        <v>476</v>
      </c>
    </row>
    <row r="106" ht="27.0" hidden="1" customHeight="1">
      <c r="H106" s="8"/>
      <c r="I106" s="8"/>
      <c r="J106" s="8"/>
      <c r="K106" s="8"/>
      <c r="L106" s="8"/>
      <c r="M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3.5" hidden="1" customHeight="1">
      <c r="A107" s="8"/>
      <c r="B107" s="8"/>
      <c r="C107" s="8"/>
      <c r="D107" s="8"/>
      <c r="E107" s="8"/>
      <c r="F107" s="8"/>
      <c r="G107" s="8"/>
      <c r="H107" s="8"/>
      <c r="I107" s="8"/>
      <c r="L107" s="275" t="s">
        <v>87</v>
      </c>
      <c r="M107" s="276"/>
      <c r="N107" s="276"/>
      <c r="O107" s="276"/>
      <c r="P107" s="276"/>
      <c r="Q107" s="276"/>
      <c r="R107" s="319"/>
      <c r="S107" s="27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N107" s="8"/>
    </row>
    <row r="108" ht="13.5" hidden="1" customHeight="1">
      <c r="A108" s="8"/>
      <c r="B108" s="8"/>
      <c r="C108" s="8"/>
      <c r="D108" s="8"/>
      <c r="E108" s="8"/>
      <c r="F108" s="8"/>
      <c r="G108" s="8"/>
      <c r="J108" s="266" t="s">
        <v>477</v>
      </c>
      <c r="L108" s="284"/>
      <c r="M108" s="285" t="str">
        <f>IFERROR(VLOOKUP(J108,$L$60:$Q$63,2,FALSE),IFERROR(VLOOKUP(J108,$V$60:$AA$63,2,FALSE),IFERROR(VLOOKUP(J108,$B$60:$G$63,2,FALSE),IFERROR(VLOOKUP(J108,$AF$60:$AK$63,2,FALSE),""))))</f>
        <v>-</v>
      </c>
      <c r="Q108" s="269"/>
      <c r="R108" s="270"/>
      <c r="S108" s="286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N108" s="8"/>
    </row>
    <row r="109" ht="13.5" hidden="1" customHeight="1">
      <c r="A109" s="8"/>
      <c r="B109" s="8"/>
      <c r="C109" s="8"/>
      <c r="D109" s="8"/>
      <c r="E109" s="8"/>
      <c r="F109" s="8"/>
      <c r="G109" s="8"/>
      <c r="L109" s="288"/>
      <c r="Q109" s="269"/>
      <c r="S109" s="28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N109" s="8"/>
    </row>
    <row r="110" ht="13.5" hidden="1" customHeight="1">
      <c r="A110" s="8"/>
      <c r="B110" s="8"/>
      <c r="C110" s="8"/>
      <c r="D110" s="8"/>
      <c r="E110" s="8"/>
      <c r="F110" s="8"/>
      <c r="G110" s="8"/>
      <c r="H110" s="8"/>
      <c r="I110" s="8"/>
      <c r="J110" s="266" t="s">
        <v>478</v>
      </c>
      <c r="L110" s="288"/>
      <c r="M110" s="292" t="str">
        <f>IFERROR(VLOOKUP(J110,$L$60:$Q$63,2,FALSE),IFERROR(VLOOKUP(J110,$V$60:$AA$63,2,FALSE),IFERROR(VLOOKUP(J110,$B$60:$G$63,2,FALSE),IFERROR(VLOOKUP(J110,$AF$60:$AK$63,2,FALSE),""))))</f>
        <v>-</v>
      </c>
      <c r="Q110" s="269"/>
      <c r="R110" s="293"/>
      <c r="S110" s="294"/>
      <c r="T110" s="295"/>
      <c r="U110" s="8"/>
      <c r="V110" s="8"/>
      <c r="W110" s="8"/>
      <c r="X110" s="8"/>
      <c r="Y110" s="8"/>
      <c r="Z110" s="8"/>
      <c r="AA110" s="8"/>
      <c r="AB110" s="8"/>
      <c r="AC110" s="8"/>
      <c r="AN110" s="8"/>
    </row>
    <row r="111" ht="13.5" hidden="1" customHeight="1">
      <c r="A111" s="8"/>
      <c r="B111" s="8"/>
      <c r="C111" s="8"/>
      <c r="D111" s="8"/>
      <c r="E111" s="8"/>
      <c r="F111" s="8"/>
      <c r="G111" s="8"/>
      <c r="H111" s="8"/>
      <c r="I111" s="8"/>
      <c r="L111" s="296"/>
      <c r="M111" s="297"/>
      <c r="N111" s="297"/>
      <c r="O111" s="297"/>
      <c r="P111" s="297"/>
      <c r="Q111" s="298"/>
      <c r="R111" s="297"/>
      <c r="S111" s="299"/>
      <c r="T111" s="300"/>
      <c r="U111" s="8"/>
      <c r="V111" s="8"/>
      <c r="W111" s="8"/>
      <c r="X111" s="8"/>
      <c r="Y111" s="8"/>
      <c r="Z111" s="8"/>
      <c r="AA111" s="8"/>
      <c r="AB111" s="8"/>
      <c r="AC111" s="8"/>
      <c r="AN111" s="8"/>
    </row>
    <row r="112" ht="13.5" hidden="1" customHeight="1">
      <c r="A112" s="8"/>
      <c r="B112" s="8"/>
      <c r="C112" s="8"/>
      <c r="D112" s="8"/>
      <c r="E112" s="8"/>
      <c r="F112" s="8"/>
      <c r="G112" s="8"/>
      <c r="H112" s="8"/>
      <c r="I112" s="8"/>
      <c r="L112" s="8"/>
      <c r="M112" s="8"/>
      <c r="N112" s="8"/>
      <c r="O112" s="8"/>
      <c r="P112" s="8"/>
      <c r="Q112" s="8"/>
      <c r="R112" s="8"/>
      <c r="S112" s="8"/>
      <c r="T112" s="302"/>
      <c r="U112" s="8"/>
      <c r="V112" s="303"/>
      <c r="W112" s="303"/>
      <c r="X112" s="303"/>
      <c r="Y112" s="303"/>
      <c r="Z112" s="303"/>
      <c r="AA112" s="303"/>
      <c r="AB112" s="303"/>
      <c r="AC112" s="303"/>
      <c r="AN112" s="8"/>
    </row>
    <row r="113" ht="13.5" hidden="1" customHeight="1">
      <c r="A113" s="8"/>
      <c r="B113" s="8"/>
      <c r="C113" s="8"/>
      <c r="D113" s="8"/>
      <c r="E113" s="8"/>
      <c r="F113" s="8"/>
      <c r="G113" s="8"/>
      <c r="H113" s="8"/>
      <c r="I113" s="8"/>
      <c r="J113" s="266"/>
      <c r="L113" s="8"/>
      <c r="M113" s="8"/>
      <c r="N113" s="8"/>
      <c r="O113" s="8"/>
      <c r="P113" s="8"/>
      <c r="Q113" s="8"/>
      <c r="R113" s="8"/>
      <c r="S113" s="8"/>
      <c r="T113" s="302"/>
      <c r="U113" s="304"/>
      <c r="V113" s="305" t="s">
        <v>91</v>
      </c>
      <c r="W113" s="306"/>
      <c r="X113" s="306"/>
      <c r="Y113" s="306"/>
      <c r="Z113" s="306"/>
      <c r="AA113" s="306"/>
      <c r="AB113" s="320"/>
      <c r="AC113" s="308"/>
      <c r="AN113" s="8"/>
    </row>
    <row r="114" ht="13.5" hidden="1" customHeight="1">
      <c r="A114" s="8"/>
      <c r="B114" s="8"/>
      <c r="C114" s="8"/>
      <c r="D114" s="8"/>
      <c r="E114" s="8"/>
      <c r="F114" s="8"/>
      <c r="G114" s="8"/>
      <c r="H114" s="8"/>
      <c r="I114" s="8"/>
      <c r="L114" s="8"/>
      <c r="M114" s="8"/>
      <c r="N114" s="8"/>
      <c r="O114" s="8"/>
      <c r="P114" s="8"/>
      <c r="Q114" s="8"/>
      <c r="R114" s="8"/>
      <c r="S114" s="8"/>
      <c r="T114" s="302"/>
      <c r="U114" s="304"/>
      <c r="V114" s="268">
        <v>1.0</v>
      </c>
      <c r="W114" s="285" t="str">
        <f>IF(COUNTBLANK(S108:S111)=2,IF(S108&gt;S110,M108,M110),"")</f>
        <v/>
      </c>
      <c r="AA114" s="269"/>
      <c r="AB114" s="270"/>
      <c r="AC114" s="309"/>
      <c r="AN114" s="8"/>
    </row>
    <row r="115" ht="13.5" hidden="1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302"/>
      <c r="U115" s="310"/>
      <c r="V115" s="269"/>
      <c r="AA115" s="269"/>
      <c r="AC115" s="311"/>
      <c r="AN115" s="8"/>
    </row>
    <row r="116" ht="13.5" hidden="1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302"/>
      <c r="U116" s="304"/>
      <c r="V116" s="269"/>
      <c r="W116" s="312" t="str">
        <f>IF(COUNTBLANK(S120:S123)=2,IF(S120&gt;S122,M120,M122),"")</f>
        <v/>
      </c>
      <c r="AA116" s="269"/>
      <c r="AB116" s="313"/>
      <c r="AC116" s="314"/>
      <c r="AN116" s="8"/>
    </row>
    <row r="117" ht="13.5" hidden="1" customHeight="1">
      <c r="A117" s="8"/>
      <c r="B117" s="8"/>
      <c r="C117" s="8"/>
      <c r="D117" s="8"/>
      <c r="E117" s="8"/>
      <c r="F117" s="8"/>
      <c r="G117" s="8"/>
      <c r="H117" s="8"/>
      <c r="I117" s="8"/>
      <c r="L117" s="8"/>
      <c r="M117" s="8"/>
      <c r="N117" s="8"/>
      <c r="O117" s="8"/>
      <c r="P117" s="8"/>
      <c r="Q117" s="8"/>
      <c r="R117" s="8"/>
      <c r="S117" s="8"/>
      <c r="T117" s="302"/>
      <c r="U117" s="304"/>
      <c r="V117" s="315"/>
      <c r="W117" s="316"/>
      <c r="X117" s="316"/>
      <c r="Y117" s="316"/>
      <c r="Z117" s="316"/>
      <c r="AA117" s="315"/>
      <c r="AB117" s="316"/>
      <c r="AC117" s="308"/>
      <c r="AN117" s="8"/>
    </row>
    <row r="118" ht="13.5" hidden="1" customHeight="1">
      <c r="A118" s="8"/>
      <c r="B118" s="8"/>
      <c r="C118" s="8"/>
      <c r="D118" s="8"/>
      <c r="E118" s="8"/>
      <c r="F118" s="8"/>
      <c r="G118" s="8"/>
      <c r="H118" s="8"/>
      <c r="I118" s="8"/>
      <c r="L118" s="8"/>
      <c r="M118" s="8"/>
      <c r="N118" s="8"/>
      <c r="O118" s="8"/>
      <c r="P118" s="8"/>
      <c r="Q118" s="8"/>
      <c r="R118" s="8"/>
      <c r="S118" s="8"/>
      <c r="T118" s="302"/>
      <c r="U118" s="8"/>
      <c r="V118" s="8"/>
      <c r="W118" s="8"/>
      <c r="X118" s="8"/>
      <c r="Y118" s="8"/>
      <c r="Z118" s="8"/>
      <c r="AA118" s="8"/>
      <c r="AB118" s="8"/>
      <c r="AC118" s="8"/>
      <c r="AN118" s="8"/>
    </row>
    <row r="119" ht="13.5" hidden="1" customHeight="1">
      <c r="A119" s="8"/>
      <c r="B119" s="8"/>
      <c r="C119" s="8"/>
      <c r="D119" s="8"/>
      <c r="E119" s="8"/>
      <c r="F119" s="8"/>
      <c r="G119" s="8"/>
      <c r="H119" s="8"/>
      <c r="I119" s="8"/>
      <c r="L119" s="275" t="s">
        <v>87</v>
      </c>
      <c r="M119" s="276"/>
      <c r="N119" s="276"/>
      <c r="O119" s="276"/>
      <c r="P119" s="276"/>
      <c r="Q119" s="276"/>
      <c r="R119" s="319"/>
      <c r="S119" s="279"/>
      <c r="T119" s="317"/>
      <c r="U119" s="8"/>
      <c r="V119" s="8"/>
      <c r="W119" s="8"/>
      <c r="X119" s="8"/>
      <c r="Y119" s="8"/>
      <c r="Z119" s="8"/>
      <c r="AA119" s="8"/>
      <c r="AB119" s="8"/>
      <c r="AC119" s="8"/>
      <c r="AN119" s="8"/>
    </row>
    <row r="120" ht="13.5" hidden="1" customHeight="1">
      <c r="A120" s="8"/>
      <c r="B120" s="8"/>
      <c r="C120" s="8"/>
      <c r="D120" s="8"/>
      <c r="E120" s="8"/>
      <c r="F120" s="8"/>
      <c r="G120" s="8"/>
      <c r="H120" s="8"/>
      <c r="I120" s="8"/>
      <c r="J120" s="266" t="s">
        <v>479</v>
      </c>
      <c r="L120" s="284"/>
      <c r="M120" s="285" t="str">
        <f>IFERROR(VLOOKUP(J120,$L$60:$Q$63,2,FALSE),IFERROR(VLOOKUP(J120,$V$60:$AA$63,2,FALSE),IFERROR(VLOOKUP(J120,$B$60:$G$63,2,FALSE),IFERROR(VLOOKUP(J120,$AF$60:$AK$63,2,FALSE),""))))</f>
        <v>-</v>
      </c>
      <c r="Q120" s="269"/>
      <c r="R120" s="270"/>
      <c r="S120" s="286"/>
      <c r="T120" s="317"/>
      <c r="U120" s="8"/>
      <c r="V120" s="8"/>
      <c r="W120" s="8"/>
      <c r="X120" s="8"/>
      <c r="Y120" s="8"/>
      <c r="Z120" s="8"/>
      <c r="AA120" s="8"/>
      <c r="AB120" s="8"/>
      <c r="AC120" s="8"/>
      <c r="AN120" s="8"/>
    </row>
    <row r="121" ht="13.5" hidden="1" customHeight="1">
      <c r="A121" s="8"/>
      <c r="B121" s="8"/>
      <c r="C121" s="8"/>
      <c r="D121" s="8"/>
      <c r="E121" s="8"/>
      <c r="F121" s="8"/>
      <c r="G121" s="8"/>
      <c r="H121" s="8"/>
      <c r="I121" s="8"/>
      <c r="L121" s="288"/>
      <c r="Q121" s="269"/>
      <c r="S121" s="289"/>
      <c r="T121" s="318"/>
      <c r="U121" s="8"/>
      <c r="V121" s="8"/>
      <c r="W121" s="8"/>
      <c r="X121" s="8"/>
      <c r="Y121" s="8"/>
      <c r="Z121" s="8"/>
      <c r="AA121" s="8"/>
      <c r="AB121" s="8"/>
      <c r="AC121" s="8"/>
      <c r="AN121" s="8"/>
    </row>
    <row r="122" ht="13.5" hidden="1" customHeight="1">
      <c r="A122" s="8"/>
      <c r="B122" s="8"/>
      <c r="C122" s="8"/>
      <c r="D122" s="8"/>
      <c r="E122" s="8"/>
      <c r="F122" s="8"/>
      <c r="G122" s="8"/>
      <c r="H122" s="8"/>
      <c r="I122" s="8"/>
      <c r="J122" s="266" t="s">
        <v>480</v>
      </c>
      <c r="L122" s="288"/>
      <c r="M122" s="292" t="str">
        <f>IFERROR(VLOOKUP(J122,$L$60:$Q$63,2,FALSE),IFERROR(VLOOKUP(J122,$V$60:$AA$63,2,FALSE),IFERROR(VLOOKUP(J122,$B$60:$G$63,2,FALSE),IFERROR(VLOOKUP(J122,$AF$60:$AK$63,2,FALSE),""))))</f>
        <v>-</v>
      </c>
      <c r="Q122" s="269"/>
      <c r="R122" s="293"/>
      <c r="S122" s="294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N122" s="8"/>
    </row>
    <row r="123" ht="13.5" hidden="1" customHeight="1">
      <c r="A123" s="8"/>
      <c r="B123" s="8"/>
      <c r="C123" s="8"/>
      <c r="D123" s="8"/>
      <c r="E123" s="8"/>
      <c r="F123" s="8"/>
      <c r="G123" s="8"/>
      <c r="H123" s="8"/>
      <c r="I123" s="8"/>
      <c r="L123" s="296"/>
      <c r="M123" s="297"/>
      <c r="N123" s="297"/>
      <c r="O123" s="297"/>
      <c r="P123" s="297"/>
      <c r="Q123" s="298"/>
      <c r="R123" s="297"/>
      <c r="S123" s="29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N123" s="8"/>
    </row>
    <row r="124" ht="27.0" hidden="1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</sheetData>
  <mergeCells count="420">
    <mergeCell ref="G23:H23"/>
    <mergeCell ref="I23:N23"/>
    <mergeCell ref="O23:S23"/>
    <mergeCell ref="V23:W23"/>
    <mergeCell ref="X23:AB23"/>
    <mergeCell ref="AC23:AH23"/>
    <mergeCell ref="G24:H24"/>
    <mergeCell ref="AC24:AH24"/>
    <mergeCell ref="I24:N24"/>
    <mergeCell ref="O24:S24"/>
    <mergeCell ref="G25:H25"/>
    <mergeCell ref="I25:N25"/>
    <mergeCell ref="O25:S25"/>
    <mergeCell ref="G26:H26"/>
    <mergeCell ref="I26:N26"/>
    <mergeCell ref="X38:AB38"/>
    <mergeCell ref="AC38:AH38"/>
    <mergeCell ref="V37:W37"/>
    <mergeCell ref="X37:AB37"/>
    <mergeCell ref="AC37:AH37"/>
    <mergeCell ref="G38:H38"/>
    <mergeCell ref="I38:N38"/>
    <mergeCell ref="O38:S38"/>
    <mergeCell ref="V38:W38"/>
    <mergeCell ref="O21:S21"/>
    <mergeCell ref="V21:W21"/>
    <mergeCell ref="X21:AB21"/>
    <mergeCell ref="AC21:AH21"/>
    <mergeCell ref="G22:H22"/>
    <mergeCell ref="I22:N22"/>
    <mergeCell ref="O22:S22"/>
    <mergeCell ref="V22:W22"/>
    <mergeCell ref="X22:AB22"/>
    <mergeCell ref="AC22:AH22"/>
    <mergeCell ref="I19:N19"/>
    <mergeCell ref="O19:S19"/>
    <mergeCell ref="G20:H20"/>
    <mergeCell ref="I20:N20"/>
    <mergeCell ref="O20:S20"/>
    <mergeCell ref="G21:H21"/>
    <mergeCell ref="I21:N21"/>
    <mergeCell ref="V24:W24"/>
    <mergeCell ref="X24:AB24"/>
    <mergeCell ref="V25:W25"/>
    <mergeCell ref="X25:AB25"/>
    <mergeCell ref="AC25:AH25"/>
    <mergeCell ref="O26:S26"/>
    <mergeCell ref="V26:W26"/>
    <mergeCell ref="X26:AB26"/>
    <mergeCell ref="AC26:AH26"/>
    <mergeCell ref="G27:H27"/>
    <mergeCell ref="I27:N27"/>
    <mergeCell ref="O27:S27"/>
    <mergeCell ref="V27:W27"/>
    <mergeCell ref="X27:AB27"/>
    <mergeCell ref="AC27:AH27"/>
    <mergeCell ref="G39:H39"/>
    <mergeCell ref="I39:N39"/>
    <mergeCell ref="O39:S39"/>
    <mergeCell ref="V39:W39"/>
    <mergeCell ref="X39:AB39"/>
    <mergeCell ref="AC39:AH39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V9:W9"/>
    <mergeCell ref="X9:AB9"/>
    <mergeCell ref="V10:W10"/>
    <mergeCell ref="X10:AB10"/>
    <mergeCell ref="AC10:AH10"/>
    <mergeCell ref="G8:H8"/>
    <mergeCell ref="I8:N8"/>
    <mergeCell ref="O8:S8"/>
    <mergeCell ref="V8:W8"/>
    <mergeCell ref="X8:AB8"/>
    <mergeCell ref="AC8:AH8"/>
    <mergeCell ref="G9:H9"/>
    <mergeCell ref="AC9:AH9"/>
    <mergeCell ref="O11:S11"/>
    <mergeCell ref="V11:W11"/>
    <mergeCell ref="X11:AB11"/>
    <mergeCell ref="AC11:AH11"/>
    <mergeCell ref="G12:H12"/>
    <mergeCell ref="I12:N12"/>
    <mergeCell ref="O12:S12"/>
    <mergeCell ref="V12:W12"/>
    <mergeCell ref="X12:AB12"/>
    <mergeCell ref="AC12:AH12"/>
    <mergeCell ref="I9:N9"/>
    <mergeCell ref="O9:S9"/>
    <mergeCell ref="G10:H10"/>
    <mergeCell ref="I10:N10"/>
    <mergeCell ref="O10:S10"/>
    <mergeCell ref="G11:H11"/>
    <mergeCell ref="I11:N11"/>
    <mergeCell ref="V14:W14"/>
    <mergeCell ref="X14:AB14"/>
    <mergeCell ref="V15:W15"/>
    <mergeCell ref="X15:AB15"/>
    <mergeCell ref="AC15:AH15"/>
    <mergeCell ref="G13:H13"/>
    <mergeCell ref="I13:N13"/>
    <mergeCell ref="O13:S13"/>
    <mergeCell ref="V13:W13"/>
    <mergeCell ref="X13:AB13"/>
    <mergeCell ref="AC13:AH13"/>
    <mergeCell ref="G14:H14"/>
    <mergeCell ref="AC14:AH14"/>
    <mergeCell ref="O16:S16"/>
    <mergeCell ref="V16:W16"/>
    <mergeCell ref="X16:AB16"/>
    <mergeCell ref="AC16:AH16"/>
    <mergeCell ref="G17:H17"/>
    <mergeCell ref="I17:N17"/>
    <mergeCell ref="O17:S17"/>
    <mergeCell ref="V17:W17"/>
    <mergeCell ref="X17:AB17"/>
    <mergeCell ref="AC17:AH17"/>
    <mergeCell ref="I14:N14"/>
    <mergeCell ref="O14:S14"/>
    <mergeCell ref="G15:H15"/>
    <mergeCell ref="I15:N15"/>
    <mergeCell ref="O15:S15"/>
    <mergeCell ref="G16:H16"/>
    <mergeCell ref="I16:N16"/>
    <mergeCell ref="V19:W19"/>
    <mergeCell ref="X19:AB19"/>
    <mergeCell ref="V20:W20"/>
    <mergeCell ref="X20:AB20"/>
    <mergeCell ref="AC20:AH20"/>
    <mergeCell ref="G18:H18"/>
    <mergeCell ref="I18:N18"/>
    <mergeCell ref="O18:S18"/>
    <mergeCell ref="V18:W18"/>
    <mergeCell ref="X18:AB18"/>
    <mergeCell ref="AC18:AH18"/>
    <mergeCell ref="G19:H19"/>
    <mergeCell ref="AC19:AH19"/>
    <mergeCell ref="I29:N29"/>
    <mergeCell ref="O29:S29"/>
    <mergeCell ref="G28:H28"/>
    <mergeCell ref="I28:N28"/>
    <mergeCell ref="O28:S28"/>
    <mergeCell ref="V28:W28"/>
    <mergeCell ref="X28:AB28"/>
    <mergeCell ref="AC28:AH28"/>
    <mergeCell ref="G29:H29"/>
    <mergeCell ref="AC29:AH29"/>
    <mergeCell ref="V29:W29"/>
    <mergeCell ref="X29:AB29"/>
    <mergeCell ref="I30:N30"/>
    <mergeCell ref="O30:S30"/>
    <mergeCell ref="V30:W30"/>
    <mergeCell ref="X30:AB30"/>
    <mergeCell ref="AC30:AH30"/>
    <mergeCell ref="G30:H30"/>
    <mergeCell ref="G31:H31"/>
    <mergeCell ref="I31:N31"/>
    <mergeCell ref="O31:S31"/>
    <mergeCell ref="V31:W31"/>
    <mergeCell ref="X31:AB31"/>
    <mergeCell ref="AC31:AH31"/>
    <mergeCell ref="I33:N33"/>
    <mergeCell ref="O33:S33"/>
    <mergeCell ref="G32:H32"/>
    <mergeCell ref="I32:N32"/>
    <mergeCell ref="O32:S32"/>
    <mergeCell ref="V32:W32"/>
    <mergeCell ref="X32:AB32"/>
    <mergeCell ref="AC32:AH32"/>
    <mergeCell ref="G33:H33"/>
    <mergeCell ref="AC33:AH33"/>
    <mergeCell ref="V33:W33"/>
    <mergeCell ref="X33:AB33"/>
    <mergeCell ref="I34:N34"/>
    <mergeCell ref="O34:S34"/>
    <mergeCell ref="V34:W34"/>
    <mergeCell ref="X34:AB34"/>
    <mergeCell ref="AC34:AH34"/>
    <mergeCell ref="G34:H34"/>
    <mergeCell ref="G35:H35"/>
    <mergeCell ref="I35:N35"/>
    <mergeCell ref="O35:S35"/>
    <mergeCell ref="V35:W35"/>
    <mergeCell ref="X35:AB35"/>
    <mergeCell ref="AC35:AH35"/>
    <mergeCell ref="AF44:AF45"/>
    <mergeCell ref="AG44:AK44"/>
    <mergeCell ref="AG45:AK45"/>
    <mergeCell ref="AF46:AF47"/>
    <mergeCell ref="AG46:AK46"/>
    <mergeCell ref="AG47:AK47"/>
    <mergeCell ref="AG48:AK48"/>
    <mergeCell ref="AL48:AM48"/>
    <mergeCell ref="V44:V45"/>
    <mergeCell ref="W44:AA44"/>
    <mergeCell ref="W45:AA45"/>
    <mergeCell ref="W46:AA46"/>
    <mergeCell ref="W47:AA47"/>
    <mergeCell ref="W48:AA48"/>
    <mergeCell ref="AB48:AC48"/>
    <mergeCell ref="J108:K109"/>
    <mergeCell ref="J110:K111"/>
    <mergeCell ref="J113:K114"/>
    <mergeCell ref="R107:S107"/>
    <mergeCell ref="M108:Q109"/>
    <mergeCell ref="R108:R109"/>
    <mergeCell ref="S108:S109"/>
    <mergeCell ref="M110:Q111"/>
    <mergeCell ref="R110:R111"/>
    <mergeCell ref="S110:S111"/>
    <mergeCell ref="M71:Q71"/>
    <mergeCell ref="M72:Q72"/>
    <mergeCell ref="M73:Q73"/>
    <mergeCell ref="R73:S73"/>
    <mergeCell ref="M61:Q61"/>
    <mergeCell ref="M62:Q62"/>
    <mergeCell ref="M63:Q63"/>
    <mergeCell ref="L69:L70"/>
    <mergeCell ref="M69:Q69"/>
    <mergeCell ref="M70:Q70"/>
    <mergeCell ref="L71:L72"/>
    <mergeCell ref="L75:L76"/>
    <mergeCell ref="M75:Q75"/>
    <mergeCell ref="V75:V76"/>
    <mergeCell ref="M76:Q76"/>
    <mergeCell ref="L77:L78"/>
    <mergeCell ref="M77:Q77"/>
    <mergeCell ref="V77:V78"/>
    <mergeCell ref="M78:Q78"/>
    <mergeCell ref="M79:Q79"/>
    <mergeCell ref="R79:S79"/>
    <mergeCell ref="L81:L82"/>
    <mergeCell ref="M81:Q81"/>
    <mergeCell ref="V81:V82"/>
    <mergeCell ref="M82:Q82"/>
    <mergeCell ref="M83:Q83"/>
    <mergeCell ref="R83:S83"/>
    <mergeCell ref="M85:Q85"/>
    <mergeCell ref="M86:Q86"/>
    <mergeCell ref="M87:Q87"/>
    <mergeCell ref="M88:Q88"/>
    <mergeCell ref="Q93:S93"/>
    <mergeCell ref="T110:T111"/>
    <mergeCell ref="V114:V117"/>
    <mergeCell ref="R119:S119"/>
    <mergeCell ref="J94:K95"/>
    <mergeCell ref="L94:L97"/>
    <mergeCell ref="J96:K97"/>
    <mergeCell ref="J100:K101"/>
    <mergeCell ref="L100:L103"/>
    <mergeCell ref="J102:K103"/>
    <mergeCell ref="L108:L111"/>
    <mergeCell ref="M52:Q52"/>
    <mergeCell ref="M53:Q53"/>
    <mergeCell ref="M46:Q46"/>
    <mergeCell ref="M47:Q47"/>
    <mergeCell ref="M48:Q48"/>
    <mergeCell ref="R48:S48"/>
    <mergeCell ref="M50:Q50"/>
    <mergeCell ref="M51:Q51"/>
    <mergeCell ref="V52:V53"/>
    <mergeCell ref="W52:AA52"/>
    <mergeCell ref="W53:AA53"/>
    <mergeCell ref="V46:V47"/>
    <mergeCell ref="V50:V51"/>
    <mergeCell ref="W50:AA50"/>
    <mergeCell ref="AG50:AK50"/>
    <mergeCell ref="W51:AA51"/>
    <mergeCell ref="AG51:AK51"/>
    <mergeCell ref="AG52:AK52"/>
    <mergeCell ref="AG53:AK53"/>
    <mergeCell ref="I37:N37"/>
    <mergeCell ref="O37:S37"/>
    <mergeCell ref="G36:H36"/>
    <mergeCell ref="I36:N36"/>
    <mergeCell ref="O36:S36"/>
    <mergeCell ref="V36:W36"/>
    <mergeCell ref="X36:AB36"/>
    <mergeCell ref="AC36:AH36"/>
    <mergeCell ref="G37:H37"/>
    <mergeCell ref="A41:AN41"/>
    <mergeCell ref="B42:I42"/>
    <mergeCell ref="L42:S42"/>
    <mergeCell ref="V42:AC42"/>
    <mergeCell ref="AF42:AM42"/>
    <mergeCell ref="B44:B45"/>
    <mergeCell ref="C44:G44"/>
    <mergeCell ref="C45:G45"/>
    <mergeCell ref="L44:L45"/>
    <mergeCell ref="M44:Q44"/>
    <mergeCell ref="M45:Q45"/>
    <mergeCell ref="B46:B47"/>
    <mergeCell ref="C46:G46"/>
    <mergeCell ref="L46:L47"/>
    <mergeCell ref="C47:G47"/>
    <mergeCell ref="L50:L51"/>
    <mergeCell ref="L52:L53"/>
    <mergeCell ref="AF50:AF51"/>
    <mergeCell ref="AF52:AF53"/>
    <mergeCell ref="C48:G48"/>
    <mergeCell ref="H48:I48"/>
    <mergeCell ref="B50:B51"/>
    <mergeCell ref="C50:G50"/>
    <mergeCell ref="C51:G51"/>
    <mergeCell ref="B52:B53"/>
    <mergeCell ref="C52:G52"/>
    <mergeCell ref="C56:G56"/>
    <mergeCell ref="C57:G57"/>
    <mergeCell ref="C58:G58"/>
    <mergeCell ref="H58:I58"/>
    <mergeCell ref="M58:Q58"/>
    <mergeCell ref="R58:S58"/>
    <mergeCell ref="M60:Q60"/>
    <mergeCell ref="W56:AA56"/>
    <mergeCell ref="W57:AA57"/>
    <mergeCell ref="W58:AA58"/>
    <mergeCell ref="AB58:AC58"/>
    <mergeCell ref="AG58:AK58"/>
    <mergeCell ref="AL58:AM58"/>
    <mergeCell ref="AG60:AK60"/>
    <mergeCell ref="W72:AA72"/>
    <mergeCell ref="W73:AA73"/>
    <mergeCell ref="AB73:AC73"/>
    <mergeCell ref="W75:AA75"/>
    <mergeCell ref="W76:AA76"/>
    <mergeCell ref="W77:AA77"/>
    <mergeCell ref="W78:AA78"/>
    <mergeCell ref="W86:AA86"/>
    <mergeCell ref="W87:AA87"/>
    <mergeCell ref="W88:AA88"/>
    <mergeCell ref="A91:AN91"/>
    <mergeCell ref="AB96:AC96"/>
    <mergeCell ref="W97:AA98"/>
    <mergeCell ref="AB97:AB98"/>
    <mergeCell ref="AC97:AC98"/>
    <mergeCell ref="W99:AA100"/>
    <mergeCell ref="AB99:AB100"/>
    <mergeCell ref="AC99:AC100"/>
    <mergeCell ref="A105:AN105"/>
    <mergeCell ref="W79:AA79"/>
    <mergeCell ref="AB79:AC79"/>
    <mergeCell ref="W81:AA81"/>
    <mergeCell ref="W82:AA82"/>
    <mergeCell ref="W83:AA83"/>
    <mergeCell ref="AB83:AC83"/>
    <mergeCell ref="W85:AA85"/>
    <mergeCell ref="AG54:AK54"/>
    <mergeCell ref="AL54:AM54"/>
    <mergeCell ref="C53:G53"/>
    <mergeCell ref="C54:G54"/>
    <mergeCell ref="H54:I54"/>
    <mergeCell ref="M54:Q54"/>
    <mergeCell ref="R54:S54"/>
    <mergeCell ref="W54:AA54"/>
    <mergeCell ref="AB54:AC54"/>
    <mergeCell ref="B56:B57"/>
    <mergeCell ref="L56:L57"/>
    <mergeCell ref="M56:Q56"/>
    <mergeCell ref="V56:V57"/>
    <mergeCell ref="AF56:AF57"/>
    <mergeCell ref="AG56:AK56"/>
    <mergeCell ref="M57:Q57"/>
    <mergeCell ref="AG57:AK57"/>
    <mergeCell ref="C60:G60"/>
    <mergeCell ref="C61:G61"/>
    <mergeCell ref="C62:G62"/>
    <mergeCell ref="C63:G63"/>
    <mergeCell ref="AG61:AK61"/>
    <mergeCell ref="AG62:AK62"/>
    <mergeCell ref="AG63:AK63"/>
    <mergeCell ref="A66:AN66"/>
    <mergeCell ref="L67:S67"/>
    <mergeCell ref="V67:AC67"/>
    <mergeCell ref="W70:AA70"/>
    <mergeCell ref="W71:AA71"/>
    <mergeCell ref="W60:AA60"/>
    <mergeCell ref="W61:AA61"/>
    <mergeCell ref="W62:AA62"/>
    <mergeCell ref="W63:AA63"/>
    <mergeCell ref="V69:V70"/>
    <mergeCell ref="W69:AA69"/>
    <mergeCell ref="V71:V72"/>
    <mergeCell ref="M94:Q95"/>
    <mergeCell ref="R94:R95"/>
    <mergeCell ref="S94:S95"/>
    <mergeCell ref="M96:Q97"/>
    <mergeCell ref="R96:R97"/>
    <mergeCell ref="S96:S97"/>
    <mergeCell ref="V97:V100"/>
    <mergeCell ref="AB113:AC113"/>
    <mergeCell ref="W114:AA115"/>
    <mergeCell ref="AB114:AB115"/>
    <mergeCell ref="AC114:AC115"/>
    <mergeCell ref="W116:AA117"/>
    <mergeCell ref="AB116:AB117"/>
    <mergeCell ref="AC116:AC117"/>
    <mergeCell ref="Q99:S99"/>
    <mergeCell ref="M100:Q101"/>
    <mergeCell ref="R100:R101"/>
    <mergeCell ref="S100:S101"/>
    <mergeCell ref="M102:Q103"/>
    <mergeCell ref="R102:R103"/>
    <mergeCell ref="S102:S103"/>
    <mergeCell ref="M122:Q123"/>
    <mergeCell ref="R122:R123"/>
    <mergeCell ref="J120:K121"/>
    <mergeCell ref="L120:L123"/>
    <mergeCell ref="M120:Q121"/>
    <mergeCell ref="R120:R121"/>
    <mergeCell ref="S120:S121"/>
    <mergeCell ref="T120:T121"/>
    <mergeCell ref="J122:K123"/>
    <mergeCell ref="S122:S123"/>
  </mergeCells>
  <conditionalFormatting sqref="A1:AN124">
    <cfRule type="cellIs" dxfId="0" priority="1" operator="equal">
      <formula>"Office"</formula>
    </cfRule>
  </conditionalFormatting>
  <printOptions gridLines="1" horizontalCentered="1"/>
  <pageMargins bottom="1.01864644220086" footer="0.0" header="0.0" left="0.25" right="0.25" top="0.9182165112796485"/>
  <pageSetup fitToHeight="0" paperSize="8" cellComments="atEnd" orientation="landscape" pageOrder="overThenDown"/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989EB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1" t="s">
        <v>481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ht="27.0" customHeight="1">
      <c r="A2" s="6" t="s">
        <v>482</v>
      </c>
    </row>
    <row r="3" ht="27.0" customHeight="1">
      <c r="A3" s="7" t="s">
        <v>483</v>
      </c>
    </row>
    <row r="4" ht="27.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  <c r="U4" s="8"/>
      <c r="V4" s="1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27.0" customHeight="1">
      <c r="A5" s="11" t="s">
        <v>3</v>
      </c>
    </row>
    <row r="6" ht="27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27.0" customHeight="1">
      <c r="A7" s="8"/>
      <c r="B7" s="8"/>
      <c r="C7" s="8"/>
      <c r="D7" s="8"/>
      <c r="E7" s="8"/>
      <c r="F7" s="8"/>
      <c r="G7" s="19" t="s">
        <v>4</v>
      </c>
      <c r="H7" s="13"/>
      <c r="I7" s="486" t="s">
        <v>5</v>
      </c>
      <c r="J7" s="487"/>
      <c r="K7" s="487"/>
      <c r="L7" s="487"/>
      <c r="M7" s="487"/>
      <c r="N7" s="488"/>
      <c r="O7" s="16"/>
      <c r="P7" s="16" t="s">
        <v>6</v>
      </c>
      <c r="Q7" s="15"/>
      <c r="R7" s="15"/>
      <c r="S7" s="13"/>
      <c r="T7" s="17"/>
      <c r="U7" s="18"/>
      <c r="V7" s="19" t="s">
        <v>4</v>
      </c>
      <c r="W7" s="13"/>
      <c r="X7" s="486" t="s">
        <v>5</v>
      </c>
      <c r="Y7" s="487"/>
      <c r="Z7" s="487"/>
      <c r="AA7" s="487"/>
      <c r="AB7" s="488"/>
      <c r="AC7" s="489"/>
      <c r="AD7" s="489" t="s">
        <v>6</v>
      </c>
      <c r="AE7" s="489"/>
      <c r="AF7" s="489"/>
      <c r="AG7" s="489"/>
      <c r="AH7" s="490"/>
      <c r="AI7" s="8"/>
      <c r="AJ7" s="8"/>
      <c r="AK7" s="8"/>
      <c r="AL7" s="8"/>
      <c r="AM7" s="8"/>
      <c r="AN7" s="8"/>
    </row>
    <row r="8" ht="27.0" customHeight="1">
      <c r="A8" s="20"/>
      <c r="B8" s="20"/>
      <c r="C8" s="20"/>
      <c r="D8" s="20"/>
      <c r="E8" s="20"/>
      <c r="F8" s="21"/>
      <c r="G8" s="34" t="s">
        <v>182</v>
      </c>
      <c r="I8" s="23" t="s">
        <v>484</v>
      </c>
      <c r="J8" s="491"/>
      <c r="K8" s="491"/>
      <c r="L8" s="491"/>
      <c r="M8" s="491"/>
      <c r="N8" s="492"/>
      <c r="O8" s="23"/>
      <c r="P8" s="23" t="s">
        <v>9</v>
      </c>
      <c r="Q8" s="24"/>
      <c r="R8" s="24"/>
      <c r="S8" s="25"/>
      <c r="T8" s="26"/>
      <c r="U8" s="27"/>
      <c r="V8" s="36" t="s">
        <v>33</v>
      </c>
      <c r="X8" s="23" t="s">
        <v>485</v>
      </c>
      <c r="Y8" s="26"/>
      <c r="Z8" s="26"/>
      <c r="AA8" s="26"/>
      <c r="AB8" s="26"/>
      <c r="AC8" s="26"/>
      <c r="AD8" s="23" t="s">
        <v>9</v>
      </c>
      <c r="AE8" s="24"/>
      <c r="AF8" s="24"/>
      <c r="AG8" s="24"/>
      <c r="AH8" s="25"/>
      <c r="AI8" s="20"/>
      <c r="AJ8" s="20"/>
      <c r="AK8" s="20"/>
      <c r="AL8" s="20"/>
      <c r="AM8" s="20"/>
      <c r="AN8" s="20"/>
    </row>
    <row r="9" ht="27.0" customHeight="1">
      <c r="A9" s="20"/>
      <c r="B9" s="20"/>
      <c r="C9" s="20"/>
      <c r="D9" s="20"/>
      <c r="E9" s="20"/>
      <c r="F9" s="21"/>
      <c r="G9" s="37" t="s">
        <v>42</v>
      </c>
      <c r="I9" s="30" t="s">
        <v>486</v>
      </c>
      <c r="J9" s="38"/>
      <c r="K9" s="38"/>
      <c r="L9" s="38"/>
      <c r="M9" s="38"/>
      <c r="N9" s="38"/>
      <c r="O9" s="30"/>
      <c r="P9" s="30" t="s">
        <v>48</v>
      </c>
      <c r="Q9" s="31"/>
      <c r="R9" s="31"/>
      <c r="S9" s="32"/>
      <c r="T9" s="26"/>
      <c r="U9" s="27"/>
      <c r="V9" s="40" t="s">
        <v>160</v>
      </c>
      <c r="X9" s="30" t="s">
        <v>487</v>
      </c>
      <c r="Y9" s="38"/>
      <c r="Z9" s="38"/>
      <c r="AA9" s="38"/>
      <c r="AB9" s="38"/>
      <c r="AC9" s="38"/>
      <c r="AD9" s="30" t="s">
        <v>24</v>
      </c>
      <c r="AE9" s="31"/>
      <c r="AF9" s="31"/>
      <c r="AG9" s="31"/>
      <c r="AH9" s="32"/>
      <c r="AI9" s="20"/>
      <c r="AJ9" s="20"/>
      <c r="AK9" s="20"/>
      <c r="AL9" s="20"/>
      <c r="AM9" s="20"/>
      <c r="AN9" s="20"/>
    </row>
    <row r="10" ht="27.0" customHeight="1">
      <c r="A10" s="20"/>
      <c r="B10" s="20"/>
      <c r="C10" s="20"/>
      <c r="D10" s="20"/>
      <c r="E10" s="20"/>
      <c r="F10" s="21"/>
      <c r="G10" s="34" t="s">
        <v>164</v>
      </c>
      <c r="I10" s="23" t="s">
        <v>488</v>
      </c>
      <c r="J10" s="26"/>
      <c r="K10" s="26"/>
      <c r="L10" s="26"/>
      <c r="M10" s="26"/>
      <c r="N10" s="26"/>
      <c r="O10" s="23"/>
      <c r="P10" s="23" t="s">
        <v>12</v>
      </c>
      <c r="Q10" s="24"/>
      <c r="R10" s="24"/>
      <c r="S10" s="25"/>
      <c r="T10" s="26"/>
      <c r="U10" s="27"/>
      <c r="V10" s="36" t="s">
        <v>46</v>
      </c>
      <c r="X10" s="23" t="s">
        <v>489</v>
      </c>
      <c r="Y10" s="26"/>
      <c r="Z10" s="26"/>
      <c r="AA10" s="26"/>
      <c r="AB10" s="26"/>
      <c r="AC10" s="26"/>
      <c r="AD10" s="23" t="s">
        <v>138</v>
      </c>
      <c r="AE10" s="24"/>
      <c r="AF10" s="24"/>
      <c r="AG10" s="24"/>
      <c r="AH10" s="25"/>
      <c r="AI10" s="20"/>
      <c r="AJ10" s="20"/>
      <c r="AK10" s="20"/>
      <c r="AL10" s="20"/>
      <c r="AM10" s="20"/>
      <c r="AN10" s="20"/>
    </row>
    <row r="11" ht="27.0" customHeight="1">
      <c r="A11" s="20"/>
      <c r="B11" s="20"/>
      <c r="C11" s="20"/>
      <c r="D11" s="20"/>
      <c r="E11" s="20"/>
      <c r="F11" s="21"/>
      <c r="G11" s="37" t="s">
        <v>22</v>
      </c>
      <c r="I11" s="30" t="s">
        <v>490</v>
      </c>
      <c r="J11" s="38"/>
      <c r="K11" s="38"/>
      <c r="L11" s="38"/>
      <c r="M11" s="38"/>
      <c r="N11" s="38"/>
      <c r="O11" s="30"/>
      <c r="P11" s="30" t="s">
        <v>9</v>
      </c>
      <c r="Q11" s="31"/>
      <c r="R11" s="31"/>
      <c r="S11" s="32"/>
      <c r="T11" s="26"/>
      <c r="U11" s="27"/>
      <c r="V11" s="40" t="s">
        <v>178</v>
      </c>
      <c r="X11" s="30" t="s">
        <v>491</v>
      </c>
      <c r="Y11" s="38"/>
      <c r="Z11" s="38"/>
      <c r="AA11" s="38"/>
      <c r="AB11" s="38"/>
      <c r="AC11" s="38"/>
      <c r="AD11" s="30" t="s">
        <v>492</v>
      </c>
      <c r="AE11" s="31"/>
      <c r="AF11" s="31"/>
      <c r="AG11" s="31"/>
      <c r="AH11" s="32"/>
      <c r="AI11" s="20"/>
      <c r="AJ11" s="20"/>
      <c r="AK11" s="20"/>
      <c r="AL11" s="20"/>
      <c r="AM11" s="20"/>
      <c r="AN11" s="20"/>
    </row>
    <row r="12" ht="27.0" customHeight="1">
      <c r="A12" s="20"/>
      <c r="B12" s="20"/>
      <c r="C12" s="20"/>
      <c r="D12" s="20"/>
      <c r="E12" s="20"/>
      <c r="F12" s="21"/>
      <c r="G12" s="34" t="s">
        <v>15</v>
      </c>
      <c r="I12" s="23" t="s">
        <v>493</v>
      </c>
      <c r="J12" s="26"/>
      <c r="K12" s="26"/>
      <c r="L12" s="26"/>
      <c r="M12" s="26"/>
      <c r="N12" s="26"/>
      <c r="O12" s="23"/>
      <c r="P12" s="23" t="s">
        <v>494</v>
      </c>
      <c r="Q12" s="24"/>
      <c r="R12" s="24"/>
      <c r="S12" s="25"/>
      <c r="T12" s="26"/>
      <c r="U12" s="27"/>
      <c r="V12" s="36" t="s">
        <v>139</v>
      </c>
      <c r="X12" s="23" t="s">
        <v>495</v>
      </c>
      <c r="Y12" s="26"/>
      <c r="Z12" s="26"/>
      <c r="AA12" s="26"/>
      <c r="AB12" s="26"/>
      <c r="AC12" s="26"/>
      <c r="AD12" s="23" t="s">
        <v>41</v>
      </c>
      <c r="AE12" s="24"/>
      <c r="AF12" s="24"/>
      <c r="AG12" s="24"/>
      <c r="AH12" s="25"/>
      <c r="AI12" s="20"/>
      <c r="AJ12" s="20"/>
      <c r="AK12" s="20"/>
      <c r="AL12" s="20"/>
      <c r="AM12" s="20"/>
      <c r="AN12" s="20"/>
    </row>
    <row r="13" ht="27.0" customHeight="1">
      <c r="A13" s="20"/>
      <c r="B13" s="20"/>
      <c r="C13" s="20"/>
      <c r="D13" s="20"/>
      <c r="E13" s="20"/>
      <c r="F13" s="21"/>
      <c r="G13" s="37" t="s">
        <v>167</v>
      </c>
      <c r="I13" s="30" t="s">
        <v>496</v>
      </c>
      <c r="J13" s="38"/>
      <c r="K13" s="38"/>
      <c r="L13" s="38"/>
      <c r="M13" s="38"/>
      <c r="N13" s="38"/>
      <c r="O13" s="30"/>
      <c r="P13" s="30" t="s">
        <v>21</v>
      </c>
      <c r="Q13" s="31"/>
      <c r="R13" s="31"/>
      <c r="S13" s="32"/>
      <c r="T13" s="26"/>
      <c r="U13" s="27"/>
      <c r="V13" s="40" t="s">
        <v>114</v>
      </c>
      <c r="X13" s="30" t="s">
        <v>497</v>
      </c>
      <c r="Y13" s="38"/>
      <c r="Z13" s="38"/>
      <c r="AA13" s="38"/>
      <c r="AB13" s="38"/>
      <c r="AC13" s="38"/>
      <c r="AD13" s="30" t="s">
        <v>12</v>
      </c>
      <c r="AE13" s="31"/>
      <c r="AF13" s="31"/>
      <c r="AG13" s="31"/>
      <c r="AH13" s="32"/>
      <c r="AI13" s="20"/>
      <c r="AJ13" s="20"/>
      <c r="AK13" s="20"/>
      <c r="AL13" s="20"/>
      <c r="AM13" s="20"/>
      <c r="AN13" s="20"/>
    </row>
    <row r="14" ht="27.0" customHeight="1">
      <c r="A14" s="20"/>
      <c r="B14" s="20"/>
      <c r="C14" s="20"/>
      <c r="D14" s="20"/>
      <c r="E14" s="20"/>
      <c r="F14" s="21"/>
      <c r="G14" s="34" t="s">
        <v>13</v>
      </c>
      <c r="I14" s="23" t="s">
        <v>498</v>
      </c>
      <c r="J14" s="26"/>
      <c r="K14" s="26"/>
      <c r="L14" s="26"/>
      <c r="M14" s="26"/>
      <c r="N14" s="26"/>
      <c r="O14" s="23"/>
      <c r="P14" s="23" t="s">
        <v>12</v>
      </c>
      <c r="Q14" s="24"/>
      <c r="R14" s="24"/>
      <c r="S14" s="25"/>
      <c r="T14" s="26"/>
      <c r="U14" s="27"/>
      <c r="V14" s="36" t="s">
        <v>44</v>
      </c>
      <c r="X14" s="23" t="s">
        <v>499</v>
      </c>
      <c r="Y14" s="26"/>
      <c r="Z14" s="26"/>
      <c r="AA14" s="26"/>
      <c r="AB14" s="26"/>
      <c r="AC14" s="26"/>
      <c r="AD14" s="23" t="s">
        <v>35</v>
      </c>
      <c r="AE14" s="24"/>
      <c r="AF14" s="24"/>
      <c r="AG14" s="24"/>
      <c r="AH14" s="25"/>
      <c r="AI14" s="20"/>
      <c r="AJ14" s="20"/>
      <c r="AK14" s="20"/>
      <c r="AL14" s="20"/>
      <c r="AM14" s="20"/>
      <c r="AN14" s="20"/>
    </row>
    <row r="15" ht="27.0" customHeight="1">
      <c r="A15" s="20"/>
      <c r="B15" s="20"/>
      <c r="C15" s="20"/>
      <c r="D15" s="20"/>
      <c r="E15" s="20"/>
      <c r="F15" s="21"/>
      <c r="G15" s="37" t="s">
        <v>25</v>
      </c>
      <c r="I15" s="30" t="s">
        <v>500</v>
      </c>
      <c r="J15" s="38"/>
      <c r="K15" s="38"/>
      <c r="L15" s="38"/>
      <c r="M15" s="38"/>
      <c r="N15" s="38"/>
      <c r="O15" s="30"/>
      <c r="P15" s="30" t="s">
        <v>35</v>
      </c>
      <c r="Q15" s="31"/>
      <c r="R15" s="31"/>
      <c r="S15" s="32"/>
      <c r="T15" s="26"/>
      <c r="U15" s="27"/>
      <c r="V15" s="40" t="s">
        <v>117</v>
      </c>
      <c r="X15" s="30" t="s">
        <v>501</v>
      </c>
      <c r="Y15" s="38"/>
      <c r="Z15" s="38"/>
      <c r="AA15" s="38"/>
      <c r="AB15" s="38"/>
      <c r="AC15" s="38"/>
      <c r="AD15" s="30" t="s">
        <v>48</v>
      </c>
      <c r="AE15" s="31"/>
      <c r="AF15" s="31"/>
      <c r="AG15" s="31"/>
      <c r="AH15" s="32"/>
      <c r="AI15" s="20"/>
      <c r="AJ15" s="20"/>
      <c r="AK15" s="20"/>
      <c r="AL15" s="20"/>
      <c r="AM15" s="20"/>
      <c r="AN15" s="20"/>
    </row>
    <row r="16" ht="27.0" customHeight="1">
      <c r="A16" s="20"/>
      <c r="B16" s="20"/>
      <c r="C16" s="20"/>
      <c r="D16" s="20"/>
      <c r="E16" s="20"/>
      <c r="F16" s="21"/>
      <c r="G16" s="34" t="s">
        <v>39</v>
      </c>
      <c r="I16" s="23" t="s">
        <v>502</v>
      </c>
      <c r="J16" s="26"/>
      <c r="K16" s="26"/>
      <c r="L16" s="26"/>
      <c r="M16" s="26"/>
      <c r="N16" s="26"/>
      <c r="O16" s="23"/>
      <c r="P16" s="23" t="s">
        <v>41</v>
      </c>
      <c r="Q16" s="24"/>
      <c r="R16" s="24"/>
      <c r="S16" s="25"/>
      <c r="T16" s="26"/>
      <c r="U16" s="27"/>
      <c r="V16" s="36" t="s">
        <v>30</v>
      </c>
      <c r="X16" s="23" t="s">
        <v>503</v>
      </c>
      <c r="Y16" s="26"/>
      <c r="Z16" s="26"/>
      <c r="AA16" s="26"/>
      <c r="AB16" s="26"/>
      <c r="AC16" s="26"/>
      <c r="AD16" s="23" t="s">
        <v>21</v>
      </c>
      <c r="AE16" s="24"/>
      <c r="AF16" s="24"/>
      <c r="AG16" s="24"/>
      <c r="AH16" s="25"/>
      <c r="AI16" s="20"/>
      <c r="AJ16" s="20"/>
      <c r="AK16" s="20"/>
      <c r="AL16" s="20"/>
      <c r="AM16" s="20"/>
      <c r="AN16" s="20"/>
    </row>
    <row r="17" ht="27.0" customHeight="1">
      <c r="A17" s="20"/>
      <c r="B17" s="20"/>
      <c r="C17" s="20"/>
      <c r="D17" s="20"/>
      <c r="E17" s="20"/>
      <c r="F17" s="21"/>
      <c r="G17" s="37" t="s">
        <v>27</v>
      </c>
      <c r="I17" s="30" t="s">
        <v>504</v>
      </c>
      <c r="J17" s="38"/>
      <c r="K17" s="38"/>
      <c r="L17" s="38"/>
      <c r="M17" s="38"/>
      <c r="N17" s="38"/>
      <c r="O17" s="30"/>
      <c r="P17" s="30" t="s">
        <v>12</v>
      </c>
      <c r="Q17" s="31"/>
      <c r="R17" s="31"/>
      <c r="S17" s="32"/>
      <c r="T17" s="26"/>
      <c r="U17" s="27"/>
      <c r="V17" s="40" t="s">
        <v>17</v>
      </c>
      <c r="X17" s="30" t="s">
        <v>505</v>
      </c>
      <c r="Y17" s="38"/>
      <c r="Z17" s="38"/>
      <c r="AA17" s="38"/>
      <c r="AB17" s="38"/>
      <c r="AC17" s="38"/>
      <c r="AD17" s="30" t="s">
        <v>21</v>
      </c>
      <c r="AE17" s="31"/>
      <c r="AF17" s="31"/>
      <c r="AG17" s="31"/>
      <c r="AH17" s="32"/>
      <c r="AI17" s="20"/>
      <c r="AJ17" s="20"/>
      <c r="AK17" s="20"/>
      <c r="AL17" s="20"/>
      <c r="AM17" s="20"/>
      <c r="AN17" s="20"/>
    </row>
    <row r="18" ht="27.0" customHeight="1">
      <c r="A18" s="20"/>
      <c r="B18" s="20"/>
      <c r="C18" s="20"/>
      <c r="D18" s="20"/>
      <c r="E18" s="20"/>
      <c r="F18" s="21"/>
      <c r="G18" s="34" t="s">
        <v>216</v>
      </c>
      <c r="I18" s="23" t="s">
        <v>506</v>
      </c>
      <c r="J18" s="26"/>
      <c r="K18" s="26"/>
      <c r="L18" s="26"/>
      <c r="M18" s="26"/>
      <c r="N18" s="26"/>
      <c r="O18" s="23"/>
      <c r="P18" s="23" t="s">
        <v>138</v>
      </c>
      <c r="Q18" s="24"/>
      <c r="R18" s="24"/>
      <c r="S18" s="25"/>
      <c r="T18" s="26"/>
      <c r="U18" s="27"/>
      <c r="V18" s="36" t="s">
        <v>123</v>
      </c>
      <c r="X18" s="23" t="s">
        <v>507</v>
      </c>
      <c r="Y18" s="26"/>
      <c r="Z18" s="26"/>
      <c r="AA18" s="26"/>
      <c r="AB18" s="26"/>
      <c r="AC18" s="26"/>
      <c r="AD18" s="23" t="s">
        <v>508</v>
      </c>
      <c r="AE18" s="24"/>
      <c r="AF18" s="24"/>
      <c r="AG18" s="24"/>
      <c r="AH18" s="25"/>
      <c r="AI18" s="20"/>
      <c r="AJ18" s="20"/>
      <c r="AK18" s="20"/>
      <c r="AL18" s="20"/>
      <c r="AM18" s="20"/>
      <c r="AN18" s="20"/>
    </row>
    <row r="19" ht="27.0" customHeight="1">
      <c r="A19" s="20"/>
      <c r="B19" s="20"/>
      <c r="C19" s="20"/>
      <c r="D19" s="20"/>
      <c r="E19" s="20"/>
      <c r="F19" s="21"/>
      <c r="G19" s="37" t="s">
        <v>145</v>
      </c>
      <c r="I19" s="30" t="s">
        <v>509</v>
      </c>
      <c r="J19" s="38"/>
      <c r="K19" s="38"/>
      <c r="L19" s="38"/>
      <c r="M19" s="38"/>
      <c r="N19" s="38"/>
      <c r="O19" s="30"/>
      <c r="P19" s="30" t="s">
        <v>510</v>
      </c>
      <c r="Q19" s="31"/>
      <c r="R19" s="31"/>
      <c r="S19" s="32"/>
      <c r="T19" s="26"/>
      <c r="U19" s="27"/>
      <c r="V19" s="40" t="s">
        <v>199</v>
      </c>
      <c r="X19" s="30" t="s">
        <v>511</v>
      </c>
      <c r="Y19" s="38"/>
      <c r="Z19" s="38"/>
      <c r="AA19" s="38"/>
      <c r="AB19" s="38"/>
      <c r="AC19" s="38"/>
      <c r="AD19" s="30" t="s">
        <v>12</v>
      </c>
      <c r="AE19" s="31"/>
      <c r="AF19" s="31"/>
      <c r="AG19" s="31"/>
      <c r="AH19" s="32"/>
      <c r="AI19" s="20"/>
      <c r="AJ19" s="20"/>
      <c r="AK19" s="20"/>
      <c r="AL19" s="20"/>
      <c r="AM19" s="20"/>
      <c r="AN19" s="20"/>
    </row>
    <row r="20" ht="27.0" customHeight="1">
      <c r="A20" s="20"/>
      <c r="B20" s="20"/>
      <c r="C20" s="20"/>
      <c r="D20" s="20"/>
      <c r="E20" s="20"/>
      <c r="F20" s="21"/>
      <c r="G20" s="34" t="s">
        <v>10</v>
      </c>
      <c r="I20" s="23" t="s">
        <v>512</v>
      </c>
      <c r="J20" s="26"/>
      <c r="K20" s="26"/>
      <c r="L20" s="26"/>
      <c r="M20" s="26"/>
      <c r="N20" s="26"/>
      <c r="O20" s="23"/>
      <c r="P20" s="23" t="s">
        <v>41</v>
      </c>
      <c r="Q20" s="24"/>
      <c r="R20" s="24"/>
      <c r="S20" s="25"/>
      <c r="T20" s="26"/>
      <c r="U20" s="27"/>
      <c r="V20" s="36" t="s">
        <v>7</v>
      </c>
      <c r="X20" s="23" t="s">
        <v>513</v>
      </c>
      <c r="Y20" s="26"/>
      <c r="Z20" s="26"/>
      <c r="AA20" s="26"/>
      <c r="AB20" s="26"/>
      <c r="AC20" s="26"/>
      <c r="AD20" s="23" t="s">
        <v>32</v>
      </c>
      <c r="AE20" s="24"/>
      <c r="AF20" s="24"/>
      <c r="AG20" s="24"/>
      <c r="AH20" s="25"/>
      <c r="AI20" s="20"/>
      <c r="AJ20" s="20"/>
      <c r="AK20" s="20"/>
      <c r="AL20" s="20"/>
      <c r="AM20" s="20"/>
      <c r="AN20" s="20"/>
    </row>
    <row r="21" ht="27.0" customHeight="1">
      <c r="A21" s="20"/>
      <c r="B21" s="20"/>
      <c r="C21" s="20"/>
      <c r="D21" s="20"/>
      <c r="E21" s="20"/>
      <c r="F21" s="21"/>
      <c r="G21" s="37" t="s">
        <v>210</v>
      </c>
      <c r="I21" s="30" t="s">
        <v>514</v>
      </c>
      <c r="J21" s="38"/>
      <c r="K21" s="38"/>
      <c r="L21" s="38"/>
      <c r="M21" s="38"/>
      <c r="N21" s="38"/>
      <c r="O21" s="30"/>
      <c r="P21" s="30" t="s">
        <v>515</v>
      </c>
      <c r="Q21" s="31"/>
      <c r="R21" s="31"/>
      <c r="S21" s="32"/>
      <c r="T21" s="26"/>
      <c r="U21" s="27"/>
      <c r="V21" s="40" t="s">
        <v>19</v>
      </c>
      <c r="X21" s="30" t="s">
        <v>516</v>
      </c>
      <c r="Y21" s="38"/>
      <c r="Z21" s="38"/>
      <c r="AA21" s="38"/>
      <c r="AB21" s="38"/>
      <c r="AC21" s="38"/>
      <c r="AD21" s="30" t="s">
        <v>21</v>
      </c>
      <c r="AE21" s="31"/>
      <c r="AF21" s="31"/>
      <c r="AG21" s="31"/>
      <c r="AH21" s="32"/>
      <c r="AI21" s="20"/>
      <c r="AJ21" s="20"/>
      <c r="AK21" s="20"/>
      <c r="AL21" s="20"/>
      <c r="AM21" s="20"/>
      <c r="AN21" s="20"/>
    </row>
    <row r="22" ht="27.0" customHeight="1">
      <c r="A22" s="20"/>
      <c r="B22" s="20"/>
      <c r="C22" s="20"/>
      <c r="D22" s="20"/>
      <c r="E22" s="20"/>
      <c r="F22" s="21"/>
      <c r="G22" s="34" t="s">
        <v>212</v>
      </c>
      <c r="I22" s="23" t="s">
        <v>517</v>
      </c>
      <c r="J22" s="26"/>
      <c r="K22" s="26"/>
      <c r="L22" s="26"/>
      <c r="M22" s="26"/>
      <c r="N22" s="26"/>
      <c r="O22" s="23"/>
      <c r="P22" s="23" t="s">
        <v>518</v>
      </c>
      <c r="Q22" s="24"/>
      <c r="R22" s="24"/>
      <c r="S22" s="25"/>
      <c r="T22" s="26"/>
      <c r="U22" s="27"/>
      <c r="V22" s="36" t="s">
        <v>173</v>
      </c>
      <c r="X22" s="23" t="s">
        <v>519</v>
      </c>
      <c r="Y22" s="26"/>
      <c r="Z22" s="26"/>
      <c r="AA22" s="26"/>
      <c r="AB22" s="26"/>
      <c r="AC22" s="26"/>
      <c r="AD22" s="23" t="s">
        <v>48</v>
      </c>
      <c r="AE22" s="24"/>
      <c r="AF22" s="24"/>
      <c r="AG22" s="24"/>
      <c r="AH22" s="25"/>
      <c r="AI22" s="20"/>
      <c r="AJ22" s="20"/>
      <c r="AK22" s="20"/>
      <c r="AL22" s="20"/>
      <c r="AM22" s="20"/>
      <c r="AN22" s="20"/>
    </row>
    <row r="23" ht="27.0" customHeight="1">
      <c r="A23" s="20"/>
      <c r="B23" s="20"/>
      <c r="C23" s="20"/>
      <c r="D23" s="20"/>
      <c r="E23" s="20"/>
      <c r="F23" s="21"/>
      <c r="G23" s="37" t="s">
        <v>214</v>
      </c>
      <c r="I23" s="30" t="s">
        <v>520</v>
      </c>
      <c r="J23" s="38"/>
      <c r="K23" s="38"/>
      <c r="L23" s="38"/>
      <c r="M23" s="38"/>
      <c r="N23" s="38"/>
      <c r="O23" s="30"/>
      <c r="P23" s="30" t="s">
        <v>35</v>
      </c>
      <c r="Q23" s="31"/>
      <c r="R23" s="31"/>
      <c r="S23" s="32"/>
      <c r="T23" s="26"/>
      <c r="U23" s="27"/>
      <c r="V23" s="40" t="s">
        <v>36</v>
      </c>
      <c r="X23" s="30" t="s">
        <v>521</v>
      </c>
      <c r="Y23" s="38"/>
      <c r="Z23" s="38"/>
      <c r="AA23" s="38"/>
      <c r="AB23" s="38"/>
      <c r="AC23" s="38"/>
      <c r="AD23" s="30" t="s">
        <v>522</v>
      </c>
      <c r="AE23" s="31"/>
      <c r="AF23" s="31"/>
      <c r="AG23" s="31"/>
      <c r="AH23" s="32"/>
      <c r="AI23" s="20"/>
      <c r="AJ23" s="20"/>
      <c r="AK23" s="20"/>
      <c r="AL23" s="20"/>
      <c r="AM23" s="20"/>
      <c r="AN23" s="20"/>
    </row>
    <row r="24" ht="27.0" hidden="1" customHeight="1">
      <c r="A24" s="20"/>
      <c r="B24" s="20"/>
      <c r="C24" s="20"/>
      <c r="D24" s="20"/>
      <c r="E24" s="21" t="s">
        <v>49</v>
      </c>
      <c r="F24" s="21">
        <v>17.0</v>
      </c>
      <c r="G24" s="34" t="str">
        <f t="shared" ref="G24:G39" si="1">V8</f>
        <v>2A</v>
      </c>
      <c r="I24" s="26" t="str">
        <f t="shared" ref="I24:I39" si="2">X8</f>
        <v>LAVIGNE Emmanuel (01)</v>
      </c>
      <c r="O24" s="26" t="str">
        <f t="shared" ref="O24:O39" si="3">AC8</f>
        <v/>
      </c>
      <c r="S24" s="35"/>
      <c r="T24" s="26"/>
      <c r="U24" s="27"/>
      <c r="V24" s="41"/>
      <c r="X24" s="26"/>
      <c r="AC24" s="26"/>
      <c r="AH24" s="35"/>
      <c r="AI24" s="20"/>
      <c r="AJ24" s="20"/>
      <c r="AK24" s="20"/>
      <c r="AL24" s="20"/>
      <c r="AM24" s="20"/>
      <c r="AN24" s="20"/>
    </row>
    <row r="25" ht="27.0" hidden="1" customHeight="1">
      <c r="A25" s="20"/>
      <c r="B25" s="20"/>
      <c r="C25" s="20"/>
      <c r="D25" s="20"/>
      <c r="E25" s="21" t="s">
        <v>49</v>
      </c>
      <c r="F25" s="21">
        <v>18.0</v>
      </c>
      <c r="G25" s="37" t="str">
        <f t="shared" si="1"/>
        <v>7A</v>
      </c>
      <c r="I25" s="38" t="str">
        <f t="shared" si="2"/>
        <v>MARRES Christian (07)</v>
      </c>
      <c r="O25" s="38" t="str">
        <f t="shared" si="3"/>
        <v/>
      </c>
      <c r="S25" s="39"/>
      <c r="T25" s="26"/>
      <c r="U25" s="27"/>
      <c r="V25" s="42"/>
      <c r="X25" s="38"/>
      <c r="AC25" s="38"/>
      <c r="AH25" s="39"/>
      <c r="AI25" s="20"/>
      <c r="AJ25" s="20"/>
      <c r="AK25" s="20"/>
      <c r="AL25" s="20"/>
      <c r="AM25" s="20"/>
      <c r="AN25" s="20"/>
    </row>
    <row r="26" ht="27.0" hidden="1" customHeight="1">
      <c r="A26" s="20"/>
      <c r="B26" s="20"/>
      <c r="C26" s="20"/>
      <c r="D26" s="20"/>
      <c r="E26" s="21" t="s">
        <v>49</v>
      </c>
      <c r="F26" s="21">
        <v>19.0</v>
      </c>
      <c r="G26" s="34" t="str">
        <f t="shared" si="1"/>
        <v>4D</v>
      </c>
      <c r="I26" s="26" t="str">
        <f t="shared" si="2"/>
        <v>PAULHIAC Pierre (63)</v>
      </c>
      <c r="O26" s="26" t="str">
        <f t="shared" si="3"/>
        <v/>
      </c>
      <c r="S26" s="35"/>
      <c r="T26" s="26"/>
      <c r="U26" s="27"/>
      <c r="V26" s="41"/>
      <c r="X26" s="26"/>
      <c r="AC26" s="26"/>
      <c r="AH26" s="35"/>
      <c r="AI26" s="20"/>
      <c r="AJ26" s="20"/>
      <c r="AK26" s="20"/>
      <c r="AL26" s="20"/>
      <c r="AM26" s="20"/>
      <c r="AN26" s="20"/>
    </row>
    <row r="27" ht="27.0" hidden="1" customHeight="1">
      <c r="A27" s="20"/>
      <c r="B27" s="20"/>
      <c r="C27" s="20"/>
      <c r="D27" s="20"/>
      <c r="E27" s="21" t="s">
        <v>49</v>
      </c>
      <c r="F27" s="21">
        <v>20.0</v>
      </c>
      <c r="G27" s="37" t="str">
        <f t="shared" si="1"/>
        <v>5B</v>
      </c>
      <c r="I27" s="38" t="str">
        <f t="shared" si="2"/>
        <v>PELISSIE Benoît (87)</v>
      </c>
      <c r="O27" s="38" t="str">
        <f t="shared" si="3"/>
        <v/>
      </c>
      <c r="S27" s="39"/>
      <c r="T27" s="26"/>
      <c r="U27" s="27"/>
      <c r="V27" s="42"/>
      <c r="X27" s="38"/>
      <c r="AC27" s="38"/>
      <c r="AH27" s="39"/>
      <c r="AI27" s="20"/>
      <c r="AJ27" s="20"/>
      <c r="AK27" s="20"/>
      <c r="AL27" s="20"/>
      <c r="AM27" s="20"/>
      <c r="AN27" s="20"/>
    </row>
    <row r="28" ht="27.0" hidden="1" customHeight="1">
      <c r="A28" s="20"/>
      <c r="B28" s="20"/>
      <c r="C28" s="20"/>
      <c r="D28" s="20"/>
      <c r="E28" s="21" t="s">
        <v>49</v>
      </c>
      <c r="F28" s="21">
        <v>21.0</v>
      </c>
      <c r="G28" s="34" t="str">
        <f t="shared" si="1"/>
        <v>8B</v>
      </c>
      <c r="I28" s="26" t="str">
        <f t="shared" si="2"/>
        <v>PERNET Jérôme (73)</v>
      </c>
      <c r="O28" s="26" t="str">
        <f t="shared" si="3"/>
        <v/>
      </c>
      <c r="S28" s="35"/>
      <c r="T28" s="26"/>
      <c r="U28" s="27"/>
      <c r="V28" s="41"/>
      <c r="X28" s="26"/>
      <c r="AC28" s="26"/>
      <c r="AH28" s="35"/>
      <c r="AI28" s="20"/>
      <c r="AJ28" s="20"/>
      <c r="AK28" s="20"/>
      <c r="AL28" s="20"/>
      <c r="AM28" s="20"/>
      <c r="AN28" s="20"/>
    </row>
    <row r="29" ht="27.0" hidden="1" customHeight="1">
      <c r="A29" s="20"/>
      <c r="B29" s="20"/>
      <c r="C29" s="20"/>
      <c r="D29" s="20"/>
      <c r="E29" s="21" t="s">
        <v>49</v>
      </c>
      <c r="F29" s="21">
        <v>22.0</v>
      </c>
      <c r="G29" s="37" t="str">
        <f t="shared" si="1"/>
        <v>8C</v>
      </c>
      <c r="I29" s="38" t="str">
        <f t="shared" si="2"/>
        <v>PLANET Jean-Philippe (26)</v>
      </c>
      <c r="O29" s="38" t="str">
        <f t="shared" si="3"/>
        <v/>
      </c>
      <c r="S29" s="39"/>
      <c r="T29" s="26"/>
      <c r="U29" s="27"/>
      <c r="V29" s="42"/>
      <c r="X29" s="38"/>
      <c r="AC29" s="38"/>
      <c r="AH29" s="39"/>
      <c r="AI29" s="20"/>
      <c r="AJ29" s="20"/>
      <c r="AK29" s="20"/>
      <c r="AL29" s="20"/>
      <c r="AM29" s="20"/>
      <c r="AN29" s="20"/>
    </row>
    <row r="30" ht="27.0" hidden="1" customHeight="1">
      <c r="A30" s="20"/>
      <c r="B30" s="20"/>
      <c r="C30" s="20"/>
      <c r="D30" s="20"/>
      <c r="E30" s="21" t="s">
        <v>49</v>
      </c>
      <c r="F30" s="21">
        <v>23.0</v>
      </c>
      <c r="G30" s="34" t="str">
        <f t="shared" si="1"/>
        <v>2D</v>
      </c>
      <c r="I30" s="26" t="str">
        <f t="shared" si="2"/>
        <v>PREMAT Frederic (74)</v>
      </c>
      <c r="O30" s="26" t="str">
        <f t="shared" si="3"/>
        <v/>
      </c>
      <c r="S30" s="35"/>
      <c r="T30" s="26"/>
      <c r="U30" s="27"/>
      <c r="V30" s="41"/>
      <c r="X30" s="26"/>
      <c r="AC30" s="26"/>
      <c r="AH30" s="35"/>
      <c r="AI30" s="20"/>
      <c r="AJ30" s="20"/>
      <c r="AK30" s="20"/>
      <c r="AL30" s="20"/>
      <c r="AM30" s="20"/>
      <c r="AN30" s="20"/>
    </row>
    <row r="31" ht="27.0" hidden="1" customHeight="1">
      <c r="A31" s="20"/>
      <c r="B31" s="20"/>
      <c r="C31" s="20"/>
      <c r="D31" s="20"/>
      <c r="E31" s="21" t="s">
        <v>49</v>
      </c>
      <c r="F31" s="21">
        <v>24.0</v>
      </c>
      <c r="G31" s="37" t="str">
        <f t="shared" si="1"/>
        <v>7C</v>
      </c>
      <c r="I31" s="38" t="str">
        <f t="shared" si="2"/>
        <v>QUAZZOLA Jacques (69)</v>
      </c>
      <c r="O31" s="38" t="str">
        <f t="shared" si="3"/>
        <v/>
      </c>
      <c r="S31" s="39"/>
      <c r="T31" s="26"/>
      <c r="U31" s="27"/>
      <c r="V31" s="42"/>
      <c r="X31" s="38"/>
      <c r="AC31" s="38"/>
      <c r="AH31" s="39"/>
      <c r="AI31" s="20"/>
      <c r="AJ31" s="20"/>
      <c r="AK31" s="20"/>
      <c r="AL31" s="20"/>
      <c r="AM31" s="20"/>
      <c r="AN31" s="20"/>
    </row>
    <row r="32" ht="27.0" hidden="1" customHeight="1">
      <c r="A32" s="20"/>
      <c r="B32" s="20"/>
      <c r="C32" s="20"/>
      <c r="D32" s="20"/>
      <c r="E32" s="21" t="s">
        <v>49</v>
      </c>
      <c r="F32" s="21">
        <v>25.0</v>
      </c>
      <c r="G32" s="34" t="str">
        <f t="shared" si="1"/>
        <v>2C</v>
      </c>
      <c r="I32" s="26" t="str">
        <f t="shared" si="2"/>
        <v>RIVAUX Stéphane (38)</v>
      </c>
      <c r="O32" s="26" t="str">
        <f t="shared" si="3"/>
        <v/>
      </c>
      <c r="S32" s="35"/>
      <c r="T32" s="26"/>
      <c r="U32" s="27"/>
      <c r="V32" s="41"/>
      <c r="X32" s="26"/>
      <c r="AC32" s="26"/>
      <c r="AH32" s="35"/>
      <c r="AI32" s="20"/>
      <c r="AJ32" s="20"/>
      <c r="AK32" s="20"/>
      <c r="AL32" s="20"/>
      <c r="AM32" s="20"/>
      <c r="AN32" s="20"/>
    </row>
    <row r="33" ht="27.0" hidden="1" customHeight="1">
      <c r="A33" s="20"/>
      <c r="B33" s="20"/>
      <c r="C33" s="20"/>
      <c r="D33" s="20"/>
      <c r="E33" s="21" t="s">
        <v>49</v>
      </c>
      <c r="F33" s="21">
        <v>26.0</v>
      </c>
      <c r="G33" s="37" t="str">
        <f t="shared" si="1"/>
        <v>1B</v>
      </c>
      <c r="I33" s="38" t="str">
        <f t="shared" si="2"/>
        <v>ROMATIER Jean-Claude (38)</v>
      </c>
      <c r="O33" s="38" t="str">
        <f t="shared" si="3"/>
        <v/>
      </c>
      <c r="S33" s="39"/>
      <c r="T33" s="26"/>
      <c r="U33" s="27"/>
      <c r="V33" s="42"/>
      <c r="X33" s="38"/>
      <c r="AC33" s="38"/>
      <c r="AH33" s="39"/>
      <c r="AI33" s="20"/>
      <c r="AJ33" s="20"/>
      <c r="AK33" s="20"/>
      <c r="AL33" s="20"/>
      <c r="AM33" s="20"/>
      <c r="AN33" s="20"/>
    </row>
    <row r="34" ht="27.0" hidden="1" customHeight="1">
      <c r="A34" s="20"/>
      <c r="B34" s="20"/>
      <c r="C34" s="20"/>
      <c r="D34" s="20"/>
      <c r="E34" s="21" t="s">
        <v>49</v>
      </c>
      <c r="F34" s="21">
        <v>27.0</v>
      </c>
      <c r="G34" s="34" t="str">
        <f t="shared" si="1"/>
        <v>6B</v>
      </c>
      <c r="I34" s="26" t="str">
        <f t="shared" si="2"/>
        <v>ROSSIGNOL Jérémie (66)</v>
      </c>
      <c r="O34" s="26" t="str">
        <f t="shared" si="3"/>
        <v/>
      </c>
      <c r="S34" s="35"/>
      <c r="T34" s="26"/>
      <c r="U34" s="27"/>
      <c r="V34" s="41"/>
      <c r="X34" s="26"/>
      <c r="AC34" s="26"/>
      <c r="AH34" s="35"/>
      <c r="AI34" s="20"/>
      <c r="AJ34" s="20"/>
      <c r="AK34" s="20"/>
      <c r="AL34" s="20"/>
      <c r="AM34" s="20"/>
      <c r="AN34" s="20"/>
    </row>
    <row r="35" ht="27.0" hidden="1" customHeight="1">
      <c r="A35" s="20"/>
      <c r="B35" s="20"/>
      <c r="C35" s="20"/>
      <c r="D35" s="20"/>
      <c r="E35" s="21" t="s">
        <v>49</v>
      </c>
      <c r="F35" s="21">
        <v>28.0</v>
      </c>
      <c r="G35" s="37" t="str">
        <f t="shared" si="1"/>
        <v>8A</v>
      </c>
      <c r="I35" s="38" t="str">
        <f t="shared" si="2"/>
        <v>ROUSTAIN Stéphane (26)</v>
      </c>
      <c r="O35" s="38" t="str">
        <f t="shared" si="3"/>
        <v/>
      </c>
      <c r="S35" s="39"/>
      <c r="T35" s="26"/>
      <c r="U35" s="27"/>
      <c r="V35" s="42"/>
      <c r="X35" s="38"/>
      <c r="AC35" s="38"/>
      <c r="AH35" s="39"/>
      <c r="AI35" s="20"/>
      <c r="AJ35" s="20"/>
      <c r="AK35" s="20"/>
      <c r="AL35" s="20"/>
      <c r="AM35" s="20"/>
      <c r="AN35" s="20"/>
    </row>
    <row r="36" ht="27.0" hidden="1" customHeight="1">
      <c r="A36" s="20"/>
      <c r="B36" s="20"/>
      <c r="C36" s="20"/>
      <c r="D36" s="20"/>
      <c r="E36" s="21" t="s">
        <v>49</v>
      </c>
      <c r="F36" s="21">
        <v>29.0</v>
      </c>
      <c r="G36" s="34" t="str">
        <f t="shared" si="1"/>
        <v>4C</v>
      </c>
      <c r="I36" s="26" t="str">
        <f t="shared" si="2"/>
        <v>ROUX Jean-Pierre (42)</v>
      </c>
      <c r="O36" s="26" t="str">
        <f t="shared" si="3"/>
        <v/>
      </c>
      <c r="S36" s="35"/>
      <c r="T36" s="26"/>
      <c r="U36" s="27"/>
      <c r="V36" s="41"/>
      <c r="X36" s="26"/>
      <c r="AC36" s="26"/>
      <c r="AH36" s="35"/>
      <c r="AI36" s="20"/>
      <c r="AJ36" s="20"/>
      <c r="AK36" s="20"/>
      <c r="AL36" s="20"/>
      <c r="AM36" s="20"/>
      <c r="AN36" s="20"/>
    </row>
    <row r="37" ht="27.0" hidden="1" customHeight="1">
      <c r="A37" s="20"/>
      <c r="B37" s="20"/>
      <c r="C37" s="20"/>
      <c r="D37" s="20"/>
      <c r="E37" s="21" t="s">
        <v>49</v>
      </c>
      <c r="F37" s="21">
        <v>30.0</v>
      </c>
      <c r="G37" s="37" t="str">
        <f t="shared" si="1"/>
        <v>1D</v>
      </c>
      <c r="I37" s="38" t="str">
        <f t="shared" si="2"/>
        <v>SALVADORI Fabrice (38)</v>
      </c>
      <c r="O37" s="38" t="str">
        <f t="shared" si="3"/>
        <v/>
      </c>
      <c r="S37" s="39"/>
      <c r="T37" s="26"/>
      <c r="U37" s="27"/>
      <c r="V37" s="42"/>
      <c r="X37" s="38"/>
      <c r="AC37" s="38"/>
      <c r="AH37" s="39"/>
      <c r="AI37" s="20"/>
      <c r="AJ37" s="20"/>
      <c r="AK37" s="20"/>
      <c r="AL37" s="20"/>
      <c r="AM37" s="20"/>
      <c r="AN37" s="20"/>
    </row>
    <row r="38" ht="27.0" hidden="1" customHeight="1">
      <c r="A38" s="20"/>
      <c r="B38" s="20"/>
      <c r="C38" s="20"/>
      <c r="D38" s="20"/>
      <c r="E38" s="21" t="s">
        <v>49</v>
      </c>
      <c r="F38" s="21">
        <v>31.0</v>
      </c>
      <c r="G38" s="34" t="str">
        <f t="shared" si="1"/>
        <v>6C</v>
      </c>
      <c r="I38" s="26" t="str">
        <f t="shared" si="2"/>
        <v>TARDY Charles (69)</v>
      </c>
      <c r="O38" s="26" t="str">
        <f t="shared" si="3"/>
        <v/>
      </c>
      <c r="S38" s="35"/>
      <c r="T38" s="26"/>
      <c r="U38" s="27"/>
      <c r="V38" s="41"/>
      <c r="X38" s="26"/>
      <c r="AC38" s="26"/>
      <c r="AH38" s="35"/>
      <c r="AI38" s="20"/>
      <c r="AJ38" s="20"/>
      <c r="AK38" s="20"/>
      <c r="AL38" s="20"/>
      <c r="AM38" s="20"/>
      <c r="AN38" s="20"/>
    </row>
    <row r="39" ht="27.0" hidden="1" customHeight="1">
      <c r="A39" s="20"/>
      <c r="B39" s="20"/>
      <c r="C39" s="20"/>
      <c r="D39" s="20"/>
      <c r="E39" s="21" t="s">
        <v>49</v>
      </c>
      <c r="F39" s="21">
        <v>32.0</v>
      </c>
      <c r="G39" s="37" t="str">
        <f t="shared" si="1"/>
        <v>2B</v>
      </c>
      <c r="I39" s="38" t="str">
        <f t="shared" si="2"/>
        <v>VERNAY Nicolas (43)</v>
      </c>
      <c r="O39" s="38" t="str">
        <f t="shared" si="3"/>
        <v/>
      </c>
      <c r="S39" s="39"/>
      <c r="T39" s="26"/>
      <c r="U39" s="27"/>
      <c r="V39" s="42"/>
      <c r="X39" s="38"/>
      <c r="AC39" s="38"/>
      <c r="AH39" s="39"/>
      <c r="AI39" s="20"/>
      <c r="AJ39" s="20"/>
      <c r="AK39" s="20"/>
      <c r="AL39" s="20"/>
      <c r="AM39" s="20"/>
      <c r="AN39" s="20"/>
    </row>
    <row r="40" ht="27.0" customHeight="1">
      <c r="A40" s="20"/>
      <c r="B40" s="20"/>
      <c r="C40" s="20"/>
      <c r="D40" s="20"/>
      <c r="E40" s="20"/>
      <c r="F40" s="20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20"/>
      <c r="U40" s="2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20"/>
      <c r="AJ40" s="20"/>
      <c r="AK40" s="20"/>
      <c r="AL40" s="20"/>
      <c r="AM40" s="20"/>
      <c r="AN40" s="20"/>
    </row>
    <row r="41" ht="27.0" customHeight="1">
      <c r="A41" s="44" t="s">
        <v>50</v>
      </c>
    </row>
    <row r="42" ht="27.0" customHeight="1">
      <c r="A42" s="45"/>
      <c r="B42" s="46" t="s">
        <v>51</v>
      </c>
      <c r="C42" s="47"/>
      <c r="D42" s="47"/>
      <c r="E42" s="47"/>
      <c r="F42" s="47"/>
      <c r="G42" s="47"/>
      <c r="H42" s="47"/>
      <c r="I42" s="47"/>
      <c r="J42" s="45"/>
      <c r="K42" s="45"/>
      <c r="L42" s="48" t="s">
        <v>52</v>
      </c>
      <c r="M42" s="49"/>
      <c r="N42" s="49"/>
      <c r="O42" s="49"/>
      <c r="P42" s="49"/>
      <c r="Q42" s="49"/>
      <c r="R42" s="49"/>
      <c r="S42" s="49"/>
      <c r="T42" s="45"/>
      <c r="U42" s="45"/>
      <c r="V42" s="50" t="s">
        <v>53</v>
      </c>
      <c r="W42" s="51"/>
      <c r="X42" s="51"/>
      <c r="Y42" s="51"/>
      <c r="Z42" s="51"/>
      <c r="AA42" s="51"/>
      <c r="AB42" s="51"/>
      <c r="AC42" s="51"/>
      <c r="AD42" s="45"/>
      <c r="AE42" s="45"/>
      <c r="AF42" s="52" t="s">
        <v>54</v>
      </c>
      <c r="AG42" s="53"/>
      <c r="AH42" s="53"/>
      <c r="AI42" s="53"/>
      <c r="AJ42" s="53"/>
      <c r="AK42" s="53"/>
      <c r="AL42" s="53"/>
      <c r="AM42" s="53"/>
      <c r="AN42" s="45"/>
    </row>
    <row r="43" ht="27.0" customHeight="1">
      <c r="A43" s="54"/>
      <c r="B43" s="55" t="s">
        <v>523</v>
      </c>
      <c r="C43" s="54"/>
      <c r="D43" s="54"/>
      <c r="E43" s="54"/>
      <c r="F43" s="54"/>
      <c r="G43" s="54"/>
      <c r="H43" s="56" t="s">
        <v>56</v>
      </c>
      <c r="I43" s="57" t="s">
        <v>57</v>
      </c>
      <c r="J43" s="54"/>
      <c r="K43" s="54"/>
      <c r="L43" s="58" t="str">
        <f>B43</f>
        <v>PARTIE 1 : 07H30 - 09H30 (SAM)</v>
      </c>
      <c r="M43" s="54"/>
      <c r="N43" s="54"/>
      <c r="O43" s="54"/>
      <c r="P43" s="54"/>
      <c r="Q43" s="54"/>
      <c r="R43" s="56" t="s">
        <v>56</v>
      </c>
      <c r="S43" s="57" t="s">
        <v>57</v>
      </c>
      <c r="T43" s="54"/>
      <c r="U43" s="54"/>
      <c r="V43" s="59" t="str">
        <f>B43</f>
        <v>PARTIE 1 : 07H30 - 09H30 (SAM)</v>
      </c>
      <c r="W43" s="54"/>
      <c r="X43" s="54"/>
      <c r="Y43" s="54"/>
      <c r="Z43" s="54"/>
      <c r="AA43" s="54"/>
      <c r="AB43" s="56" t="s">
        <v>56</v>
      </c>
      <c r="AC43" s="57" t="s">
        <v>57</v>
      </c>
      <c r="AD43" s="54"/>
      <c r="AE43" s="54"/>
      <c r="AF43" s="60" t="str">
        <f>B43</f>
        <v>PARTIE 1 : 07H30 - 09H30 (SAM)</v>
      </c>
      <c r="AG43" s="54"/>
      <c r="AH43" s="54"/>
      <c r="AI43" s="54"/>
      <c r="AJ43" s="54"/>
      <c r="AK43" s="54"/>
      <c r="AL43" s="56" t="s">
        <v>56</v>
      </c>
      <c r="AM43" s="57" t="s">
        <v>57</v>
      </c>
      <c r="AN43" s="54"/>
    </row>
    <row r="44" ht="27.0" customHeight="1">
      <c r="A44" s="61" t="s">
        <v>58</v>
      </c>
      <c r="B44" s="62">
        <v>33.0</v>
      </c>
      <c r="C44" s="175" t="str">
        <f>IFERROR(VLOOKUP("1A",$G$8:$N$39,3,FALSE),"")</f>
        <v>COINDRE Jean-Marc (26)</v>
      </c>
      <c r="D44" s="64"/>
      <c r="E44" s="64"/>
      <c r="F44" s="64"/>
      <c r="G44" s="65"/>
      <c r="H44" s="66"/>
      <c r="I44" s="67"/>
      <c r="J44" s="68"/>
      <c r="K44" s="61"/>
      <c r="L44" s="69">
        <v>35.0</v>
      </c>
      <c r="M44" s="176" t="str">
        <f>IFERROR(VLOOKUP("2A",$G$8:$N$39,3,FALSE),"")</f>
        <v>LAVIGNE Emmanuel (01)</v>
      </c>
      <c r="N44" s="71"/>
      <c r="O44" s="71"/>
      <c r="P44" s="71"/>
      <c r="Q44" s="72"/>
      <c r="R44" s="73"/>
      <c r="S44" s="74"/>
      <c r="T44" s="68"/>
      <c r="U44" s="61"/>
      <c r="V44" s="75">
        <v>37.0</v>
      </c>
      <c r="W44" s="177" t="str">
        <f>IFERROR(VLOOKUP("3A",$G$8:$N$39,3,FALSE),"")</f>
        <v>BLANC Denis (21)</v>
      </c>
      <c r="X44" s="77"/>
      <c r="Y44" s="77"/>
      <c r="Z44" s="77"/>
      <c r="AA44" s="78"/>
      <c r="AB44" s="493"/>
      <c r="AC44" s="80"/>
      <c r="AD44" s="68"/>
      <c r="AE44" s="61"/>
      <c r="AF44" s="81">
        <v>39.0</v>
      </c>
      <c r="AG44" s="178" t="str">
        <f>IFERROR(VLOOKUP("4A",$G$8:$N$39,3,FALSE),"")</f>
        <v>DUBOST Frederic (73)</v>
      </c>
      <c r="AH44" s="83"/>
      <c r="AI44" s="83"/>
      <c r="AJ44" s="83"/>
      <c r="AK44" s="84"/>
      <c r="AL44" s="85"/>
      <c r="AM44" s="86"/>
      <c r="AN44" s="68" t="str">
        <f>AG45</f>
        <v>BERTRAND Denis (01)</v>
      </c>
    </row>
    <row r="45" ht="27.0" customHeight="1">
      <c r="A45" s="61" t="s">
        <v>58</v>
      </c>
      <c r="B45" s="87"/>
      <c r="C45" s="179" t="str">
        <f>IFERROR(VLOOKUP("1B",$G$8:$N$39,3,FALSE),"")</f>
        <v>ROMATIER Jean-Claude (38)</v>
      </c>
      <c r="D45" s="89"/>
      <c r="E45" s="89"/>
      <c r="F45" s="89"/>
      <c r="G45" s="90"/>
      <c r="H45" s="91"/>
      <c r="I45" s="92"/>
      <c r="J45" s="68"/>
      <c r="K45" s="61"/>
      <c r="L45" s="93"/>
      <c r="M45" s="180" t="str">
        <f>IFERROR(VLOOKUP("2B",$G$8:$N$39,3,FALSE),"")</f>
        <v>VERNAY Nicolas (43)</v>
      </c>
      <c r="N45" s="95"/>
      <c r="O45" s="95"/>
      <c r="P45" s="95"/>
      <c r="Q45" s="96"/>
      <c r="R45" s="97"/>
      <c r="S45" s="98"/>
      <c r="T45" s="68"/>
      <c r="U45" s="61"/>
      <c r="V45" s="99"/>
      <c r="W45" s="181" t="str">
        <f>IFERROR(VLOOKUP("3B",$G$8:$N$39,3,FALSE),"")</f>
        <v>BORTOLUZZI Italo (26)</v>
      </c>
      <c r="X45" s="101"/>
      <c r="Y45" s="101"/>
      <c r="Z45" s="101"/>
      <c r="AA45" s="102"/>
      <c r="AB45" s="494"/>
      <c r="AC45" s="104"/>
      <c r="AD45" s="68"/>
      <c r="AE45" s="61"/>
      <c r="AF45" s="105"/>
      <c r="AG45" s="182" t="str">
        <f>IFERROR(VLOOKUP("4B",$G$8:$N$39,3,FALSE),"")</f>
        <v>BERTRAND Denis (01)</v>
      </c>
      <c r="AH45" s="107"/>
      <c r="AI45" s="107"/>
      <c r="AJ45" s="107"/>
      <c r="AK45" s="108"/>
      <c r="AL45" s="109"/>
      <c r="AM45" s="110"/>
      <c r="AN45" s="68" t="str">
        <f>AG44</f>
        <v>DUBOST Frederic (73)</v>
      </c>
    </row>
    <row r="46" ht="27.0" customHeight="1">
      <c r="A46" s="61" t="s">
        <v>59</v>
      </c>
      <c r="B46" s="111">
        <v>34.0</v>
      </c>
      <c r="C46" s="183" t="str">
        <f>IFERROR(VLOOKUP("1C",$G$8:$N$39,3,FALSE),"")</f>
        <v>CHEVRAY Anthony (73)</v>
      </c>
      <c r="G46" s="113"/>
      <c r="H46" s="114"/>
      <c r="I46" s="115"/>
      <c r="J46" s="68"/>
      <c r="K46" s="61"/>
      <c r="L46" s="116">
        <v>36.0</v>
      </c>
      <c r="M46" s="183" t="str">
        <f>IFERROR(VLOOKUP("2C",$G$8:$N$39,3,FALSE),"")</f>
        <v>RIVAUX Stéphane (38)</v>
      </c>
      <c r="Q46" s="113"/>
      <c r="R46" s="114"/>
      <c r="S46" s="117"/>
      <c r="T46" s="68"/>
      <c r="U46" s="61"/>
      <c r="V46" s="118">
        <v>38.0</v>
      </c>
      <c r="W46" s="183" t="str">
        <f>IFERROR(VLOOKUP("3C",$G$8:$N$39,3,FALSE),"")</f>
        <v>BEDIN Jérôme(69)</v>
      </c>
      <c r="AA46" s="113"/>
      <c r="AB46" s="495"/>
      <c r="AC46" s="119"/>
      <c r="AD46" s="68"/>
      <c r="AE46" s="61"/>
      <c r="AF46" s="120">
        <v>40.0</v>
      </c>
      <c r="AG46" s="183" t="str">
        <f>IFERROR(VLOOKUP("4C",$G$8:$N$39,3,FALSE),"")</f>
        <v>ROUX Jean-Pierre (42)</v>
      </c>
      <c r="AK46" s="113"/>
      <c r="AL46" s="114"/>
      <c r="AM46" s="121"/>
      <c r="AN46" s="68" t="str">
        <f>AG47</f>
        <v>PAULHIAC Pierre (63)</v>
      </c>
    </row>
    <row r="47" ht="27.0" customHeight="1">
      <c r="A47" s="61" t="s">
        <v>59</v>
      </c>
      <c r="B47" s="122"/>
      <c r="C47" s="440" t="str">
        <f>IFERROR(VLOOKUP("1D",$G$8:$N$39,3,FALSE),"")</f>
        <v>SALVADORI Fabrice (38)</v>
      </c>
      <c r="G47" s="124"/>
      <c r="H47" s="125"/>
      <c r="I47" s="126"/>
      <c r="J47" s="68"/>
      <c r="K47" s="61"/>
      <c r="L47" s="127"/>
      <c r="M47" s="189" t="str">
        <f>IFERROR(VLOOKUP("2D",$G$8:$N$39,3,FALSE),"")</f>
        <v>PREMAT Frederic (74)</v>
      </c>
      <c r="N47" s="129"/>
      <c r="O47" s="129"/>
      <c r="P47" s="129"/>
      <c r="Q47" s="130"/>
      <c r="R47" s="131"/>
      <c r="S47" s="132"/>
      <c r="T47" s="68"/>
      <c r="U47" s="61"/>
      <c r="V47" s="133"/>
      <c r="W47" s="190" t="str">
        <f>IFERROR(VLOOKUP("3D",$G$8:$N$39,3,FALSE),"")</f>
        <v>CAPRARO Stéphane (74)</v>
      </c>
      <c r="X47" s="135"/>
      <c r="Y47" s="135"/>
      <c r="Z47" s="135"/>
      <c r="AA47" s="136"/>
      <c r="AB47" s="496"/>
      <c r="AC47" s="138"/>
      <c r="AD47" s="68"/>
      <c r="AE47" s="61"/>
      <c r="AF47" s="139"/>
      <c r="AG47" s="441" t="str">
        <f>IFERROR(VLOOKUP("4D",$G$8:$N$39,3,FALSE),"")</f>
        <v>PAULHIAC Pierre (63)</v>
      </c>
      <c r="AK47" s="141"/>
      <c r="AL47" s="142"/>
      <c r="AM47" s="143"/>
      <c r="AN47" s="68" t="str">
        <f>AG46</f>
        <v>ROUX Jean-Pierre (42)</v>
      </c>
    </row>
    <row r="48" ht="13.5" customHeight="1">
      <c r="A48" s="144"/>
      <c r="B48" s="145" t="s">
        <v>60</v>
      </c>
      <c r="C48" s="146" t="s">
        <v>5</v>
      </c>
      <c r="D48" s="147"/>
      <c r="E48" s="147"/>
      <c r="F48" s="147"/>
      <c r="G48" s="148"/>
      <c r="H48" s="149"/>
      <c r="I48" s="150"/>
      <c r="J48" s="151"/>
      <c r="K48" s="144"/>
      <c r="L48" s="152" t="s">
        <v>60</v>
      </c>
      <c r="M48" s="153" t="s">
        <v>5</v>
      </c>
      <c r="N48" s="154"/>
      <c r="O48" s="154"/>
      <c r="P48" s="154"/>
      <c r="Q48" s="155"/>
      <c r="R48" s="156" t="s">
        <v>57</v>
      </c>
      <c r="S48" s="157"/>
      <c r="T48" s="151"/>
      <c r="U48" s="144"/>
      <c r="V48" s="158" t="s">
        <v>60</v>
      </c>
      <c r="W48" s="159" t="s">
        <v>5</v>
      </c>
      <c r="X48" s="160"/>
      <c r="Y48" s="160"/>
      <c r="Z48" s="160"/>
      <c r="AA48" s="161"/>
      <c r="AB48" s="162" t="s">
        <v>57</v>
      </c>
      <c r="AC48" s="163"/>
      <c r="AD48" s="151"/>
      <c r="AE48" s="144"/>
      <c r="AF48" s="164" t="s">
        <v>60</v>
      </c>
      <c r="AG48" s="165" t="s">
        <v>5</v>
      </c>
      <c r="AH48" s="166"/>
      <c r="AI48" s="166"/>
      <c r="AJ48" s="166"/>
      <c r="AK48" s="167"/>
      <c r="AL48" s="168" t="s">
        <v>57</v>
      </c>
      <c r="AM48" s="169"/>
      <c r="AN48" s="151"/>
    </row>
    <row r="49" ht="27.0" customHeight="1">
      <c r="A49" s="170"/>
      <c r="B49" s="55" t="s">
        <v>524</v>
      </c>
      <c r="C49" s="171"/>
      <c r="D49" s="171"/>
      <c r="E49" s="171"/>
      <c r="F49" s="171"/>
      <c r="G49" s="171"/>
      <c r="H49" s="56" t="s">
        <v>56</v>
      </c>
      <c r="I49" s="57" t="s">
        <v>57</v>
      </c>
      <c r="J49" s="170"/>
      <c r="K49" s="170"/>
      <c r="L49" s="172" t="str">
        <f>B49</f>
        <v>PARTIE 2 : 10H15 - 12H15</v>
      </c>
      <c r="M49" s="171"/>
      <c r="N49" s="171"/>
      <c r="O49" s="171"/>
      <c r="P49" s="171"/>
      <c r="Q49" s="171"/>
      <c r="R49" s="56" t="s">
        <v>56</v>
      </c>
      <c r="S49" s="57" t="s">
        <v>57</v>
      </c>
      <c r="T49" s="170"/>
      <c r="U49" s="170"/>
      <c r="V49" s="173" t="str">
        <f>B49</f>
        <v>PARTIE 2 : 10H15 - 12H15</v>
      </c>
      <c r="W49" s="171"/>
      <c r="X49" s="171"/>
      <c r="Y49" s="171"/>
      <c r="Z49" s="171"/>
      <c r="AA49" s="171"/>
      <c r="AB49" s="56" t="s">
        <v>56</v>
      </c>
      <c r="AC49" s="57" t="s">
        <v>57</v>
      </c>
      <c r="AD49" s="170"/>
      <c r="AE49" s="170"/>
      <c r="AF49" s="174" t="str">
        <f>B49</f>
        <v>PARTIE 2 : 10H15 - 12H15</v>
      </c>
      <c r="AG49" s="171"/>
      <c r="AH49" s="171"/>
      <c r="AI49" s="171"/>
      <c r="AJ49" s="171"/>
      <c r="AK49" s="171"/>
      <c r="AL49" s="56" t="s">
        <v>56</v>
      </c>
      <c r="AM49" s="57" t="s">
        <v>57</v>
      </c>
      <c r="AN49" s="170"/>
    </row>
    <row r="50" ht="27.0" customHeight="1">
      <c r="A50" s="61" t="s">
        <v>62</v>
      </c>
      <c r="B50" s="62">
        <v>35.0</v>
      </c>
      <c r="C50" s="175" t="str">
        <f>IF(COUNTBLANK(I44:I47)=0,IF(I44&gt;I45,C44,C45),"-")</f>
        <v>-</v>
      </c>
      <c r="D50" s="64"/>
      <c r="E50" s="64"/>
      <c r="F50" s="64"/>
      <c r="G50" s="65"/>
      <c r="H50" s="66"/>
      <c r="I50" s="67"/>
      <c r="J50" s="68"/>
      <c r="K50" s="61"/>
      <c r="L50" s="69">
        <v>37.0</v>
      </c>
      <c r="M50" s="176" t="str">
        <f>IF(COUNTBLANK(S44:S47)=0,IF(S44&gt;S45,M44,M45),"-")</f>
        <v>-</v>
      </c>
      <c r="N50" s="71"/>
      <c r="O50" s="71"/>
      <c r="P50" s="71"/>
      <c r="Q50" s="72"/>
      <c r="R50" s="73"/>
      <c r="S50" s="74"/>
      <c r="T50" s="68"/>
      <c r="U50" s="61"/>
      <c r="V50" s="75">
        <v>39.0</v>
      </c>
      <c r="W50" s="177" t="str">
        <f>IF(COUNTBLANK(AC44:AC47)=0,IF(AC44&gt;AC45,W44,W45),"-")</f>
        <v>-</v>
      </c>
      <c r="X50" s="77"/>
      <c r="Y50" s="77"/>
      <c r="Z50" s="77"/>
      <c r="AA50" s="78"/>
      <c r="AB50" s="79"/>
      <c r="AC50" s="80"/>
      <c r="AD50" s="68"/>
      <c r="AE50" s="61"/>
      <c r="AF50" s="81">
        <v>41.0</v>
      </c>
      <c r="AG50" s="178" t="str">
        <f>IF(COUNTBLANK(AM44:AM47)=0,IF(AM44&gt;AM45,AG44,AG45),"-")</f>
        <v>-</v>
      </c>
      <c r="AH50" s="83"/>
      <c r="AI50" s="83"/>
      <c r="AJ50" s="83"/>
      <c r="AK50" s="84"/>
      <c r="AL50" s="85"/>
      <c r="AM50" s="86"/>
      <c r="AN50" s="68" t="str">
        <f>AG51</f>
        <v>-</v>
      </c>
    </row>
    <row r="51" ht="27.0" customHeight="1">
      <c r="A51" s="61" t="s">
        <v>62</v>
      </c>
      <c r="B51" s="87"/>
      <c r="C51" s="179" t="str">
        <f>IF(COUNTBLANK(I44:I47)=0,IF(I46&gt;I47,C46,C47),"-")</f>
        <v>-</v>
      </c>
      <c r="D51" s="89"/>
      <c r="E51" s="89"/>
      <c r="F51" s="89"/>
      <c r="G51" s="90"/>
      <c r="H51" s="91"/>
      <c r="I51" s="92"/>
      <c r="J51" s="68"/>
      <c r="K51" s="61"/>
      <c r="L51" s="93"/>
      <c r="M51" s="180" t="str">
        <f>IF(COUNTBLANK(S44:S47)=0,IF(S46&gt;S47,M46,M47),"-")</f>
        <v>-</v>
      </c>
      <c r="N51" s="95"/>
      <c r="O51" s="95"/>
      <c r="P51" s="95"/>
      <c r="Q51" s="96"/>
      <c r="R51" s="97"/>
      <c r="S51" s="98"/>
      <c r="T51" s="68"/>
      <c r="U51" s="61"/>
      <c r="V51" s="99"/>
      <c r="W51" s="181" t="str">
        <f>IF(COUNTBLANK(AC44:AC47)=0,IF(AC46&gt;AC47,W46,W47),"-")</f>
        <v>-</v>
      </c>
      <c r="X51" s="101"/>
      <c r="Y51" s="101"/>
      <c r="Z51" s="101"/>
      <c r="AA51" s="102"/>
      <c r="AB51" s="103"/>
      <c r="AC51" s="104"/>
      <c r="AD51" s="68"/>
      <c r="AE51" s="61"/>
      <c r="AF51" s="105"/>
      <c r="AG51" s="182" t="str">
        <f>IF(COUNTBLANK(AM44:AM47)=0,IF(AM46&gt;AM47,AG46,AG47),"-")</f>
        <v>-</v>
      </c>
      <c r="AH51" s="107"/>
      <c r="AI51" s="107"/>
      <c r="AJ51" s="107"/>
      <c r="AK51" s="108"/>
      <c r="AL51" s="109"/>
      <c r="AM51" s="110"/>
      <c r="AN51" s="68" t="str">
        <f>AG50</f>
        <v>-</v>
      </c>
    </row>
    <row r="52" ht="27.0" customHeight="1">
      <c r="A52" s="61" t="s">
        <v>63</v>
      </c>
      <c r="B52" s="111">
        <v>36.0</v>
      </c>
      <c r="C52" s="183" t="str">
        <f>IF(COUNTBLANK(I44:I47)=0,IF(I44&gt;I45,C45,C44),"-")</f>
        <v>-</v>
      </c>
      <c r="G52" s="113"/>
      <c r="H52" s="114"/>
      <c r="I52" s="115"/>
      <c r="J52" s="68"/>
      <c r="K52" s="61"/>
      <c r="L52" s="116">
        <v>38.0</v>
      </c>
      <c r="M52" s="183" t="str">
        <f>IF(COUNTBLANK(S44:S47)=0,IF(S44&gt;S45,M45,M44),"-")</f>
        <v>-</v>
      </c>
      <c r="Q52" s="113"/>
      <c r="R52" s="114"/>
      <c r="S52" s="117"/>
      <c r="T52" s="68"/>
      <c r="U52" s="61"/>
      <c r="V52" s="118">
        <v>40.0</v>
      </c>
      <c r="W52" s="183" t="str">
        <f>IF(COUNTBLANK(AC44:AC47)=0,IF(AC44&gt;AC45,W45,W44),"-")</f>
        <v>-</v>
      </c>
      <c r="AA52" s="113"/>
      <c r="AB52" s="114"/>
      <c r="AC52" s="119"/>
      <c r="AD52" s="68"/>
      <c r="AE52" s="61"/>
      <c r="AF52" s="120">
        <v>42.0</v>
      </c>
      <c r="AG52" s="183" t="str">
        <f>IF(COUNTBLANK(AM44:AM47)=0,IF(AM44&gt;AM45,AG45,AG44),"-")</f>
        <v>-</v>
      </c>
      <c r="AK52" s="113"/>
      <c r="AL52" s="114"/>
      <c r="AM52" s="121"/>
      <c r="AN52" s="68" t="str">
        <f>AG53</f>
        <v>-</v>
      </c>
    </row>
    <row r="53" ht="27.0" customHeight="1">
      <c r="A53" s="61" t="s">
        <v>63</v>
      </c>
      <c r="B53" s="122"/>
      <c r="C53" s="184" t="str">
        <f>IF(COUNTBLANK(I44:I47)=0,IF(I46&gt;I47,C47,C46),"-")</f>
        <v>-</v>
      </c>
      <c r="D53" s="185"/>
      <c r="E53" s="185"/>
      <c r="F53" s="185"/>
      <c r="G53" s="186"/>
      <c r="H53" s="187"/>
      <c r="I53" s="188"/>
      <c r="J53" s="68"/>
      <c r="K53" s="61"/>
      <c r="L53" s="127"/>
      <c r="M53" s="189" t="str">
        <f>IF(COUNTBLANK(S44:S47)=0,IF(S46&gt;S47,M47,M46),"-")</f>
        <v>-</v>
      </c>
      <c r="N53" s="129"/>
      <c r="O53" s="129"/>
      <c r="P53" s="129"/>
      <c r="Q53" s="130"/>
      <c r="R53" s="131"/>
      <c r="S53" s="132"/>
      <c r="T53" s="68"/>
      <c r="U53" s="61"/>
      <c r="V53" s="133"/>
      <c r="W53" s="190" t="str">
        <f>IF(COUNTBLANK(AC44:AC47)=0,IF(AC46&gt;AC47,W47,W46),"-")</f>
        <v>-</v>
      </c>
      <c r="X53" s="135"/>
      <c r="Y53" s="135"/>
      <c r="Z53" s="135"/>
      <c r="AA53" s="136"/>
      <c r="AB53" s="137"/>
      <c r="AC53" s="138"/>
      <c r="AD53" s="68"/>
      <c r="AE53" s="61"/>
      <c r="AF53" s="139"/>
      <c r="AG53" s="191" t="str">
        <f>IF(COUNTBLANK(AM44:AM47)=0,IF(AM46&gt;AM47,AG47,AG46),"-")</f>
        <v>-</v>
      </c>
      <c r="AH53" s="192"/>
      <c r="AI53" s="192"/>
      <c r="AJ53" s="192"/>
      <c r="AK53" s="193"/>
      <c r="AL53" s="194"/>
      <c r="AM53" s="195"/>
      <c r="AN53" s="68" t="str">
        <f>AG52</f>
        <v>-</v>
      </c>
    </row>
    <row r="54" ht="13.5" customHeight="1">
      <c r="A54" s="144"/>
      <c r="B54" s="145" t="s">
        <v>60</v>
      </c>
      <c r="C54" s="146" t="s">
        <v>5</v>
      </c>
      <c r="D54" s="147"/>
      <c r="E54" s="147"/>
      <c r="F54" s="147"/>
      <c r="G54" s="148"/>
      <c r="H54" s="149" t="s">
        <v>57</v>
      </c>
      <c r="I54" s="150"/>
      <c r="J54" s="151"/>
      <c r="K54" s="144"/>
      <c r="L54" s="152" t="s">
        <v>60</v>
      </c>
      <c r="M54" s="153" t="s">
        <v>5</v>
      </c>
      <c r="N54" s="154"/>
      <c r="O54" s="154"/>
      <c r="P54" s="154"/>
      <c r="Q54" s="155"/>
      <c r="R54" s="156" t="s">
        <v>57</v>
      </c>
      <c r="S54" s="157"/>
      <c r="T54" s="151"/>
      <c r="U54" s="144"/>
      <c r="V54" s="158" t="s">
        <v>60</v>
      </c>
      <c r="W54" s="159" t="s">
        <v>5</v>
      </c>
      <c r="X54" s="160"/>
      <c r="Y54" s="160"/>
      <c r="Z54" s="160"/>
      <c r="AA54" s="161"/>
      <c r="AB54" s="162" t="s">
        <v>57</v>
      </c>
      <c r="AC54" s="163"/>
      <c r="AD54" s="151"/>
      <c r="AE54" s="144"/>
      <c r="AF54" s="196" t="s">
        <v>60</v>
      </c>
      <c r="AG54" s="197" t="s">
        <v>5</v>
      </c>
      <c r="AH54" s="198"/>
      <c r="AI54" s="198"/>
      <c r="AJ54" s="198"/>
      <c r="AK54" s="199"/>
      <c r="AL54" s="200" t="s">
        <v>57</v>
      </c>
      <c r="AM54" s="201"/>
      <c r="AN54" s="151"/>
    </row>
    <row r="55" ht="27.0" customHeight="1">
      <c r="A55" s="170"/>
      <c r="B55" s="55" t="s">
        <v>525</v>
      </c>
      <c r="C55" s="171"/>
      <c r="D55" s="171"/>
      <c r="E55" s="171"/>
      <c r="F55" s="171"/>
      <c r="G55" s="171"/>
      <c r="H55" s="56" t="s">
        <v>56</v>
      </c>
      <c r="I55" s="57" t="s">
        <v>57</v>
      </c>
      <c r="J55" s="170"/>
      <c r="K55" s="170"/>
      <c r="L55" s="172" t="str">
        <f>B55</f>
        <v>BARRAGES : 14H15 - 16H15</v>
      </c>
      <c r="M55" s="171"/>
      <c r="N55" s="171"/>
      <c r="O55" s="171"/>
      <c r="P55" s="171"/>
      <c r="Q55" s="171"/>
      <c r="R55" s="56" t="s">
        <v>56</v>
      </c>
      <c r="S55" s="57" t="s">
        <v>57</v>
      </c>
      <c r="T55" s="170"/>
      <c r="U55" s="170"/>
      <c r="V55" s="173" t="str">
        <f>B55</f>
        <v>BARRAGES : 14H15 - 16H15</v>
      </c>
      <c r="W55" s="171"/>
      <c r="X55" s="171"/>
      <c r="Y55" s="171"/>
      <c r="Z55" s="171"/>
      <c r="AA55" s="171"/>
      <c r="AB55" s="56" t="s">
        <v>56</v>
      </c>
      <c r="AC55" s="57" t="s">
        <v>57</v>
      </c>
      <c r="AD55" s="170"/>
      <c r="AE55" s="170"/>
      <c r="AF55" s="174" t="str">
        <f>B55</f>
        <v>BARRAGES : 14H15 - 16H15</v>
      </c>
      <c r="AG55" s="171"/>
      <c r="AH55" s="171"/>
      <c r="AI55" s="171"/>
      <c r="AJ55" s="171"/>
      <c r="AK55" s="171"/>
      <c r="AL55" s="56" t="s">
        <v>56</v>
      </c>
      <c r="AM55" s="57" t="s">
        <v>57</v>
      </c>
      <c r="AN55" s="170"/>
    </row>
    <row r="56" ht="27.0" customHeight="1">
      <c r="A56" s="61" t="s">
        <v>65</v>
      </c>
      <c r="B56" s="62">
        <v>43.0</v>
      </c>
      <c r="C56" s="175" t="str">
        <f>IF(COUNTBLANK(I50:I53)=0,IF(I50&gt;I51,C51,C50),"-")</f>
        <v>-</v>
      </c>
      <c r="D56" s="64"/>
      <c r="E56" s="64"/>
      <c r="F56" s="64"/>
      <c r="G56" s="65"/>
      <c r="H56" s="66"/>
      <c r="I56" s="67"/>
      <c r="J56" s="68"/>
      <c r="K56" s="61"/>
      <c r="L56" s="69">
        <v>44.0</v>
      </c>
      <c r="M56" s="176" t="str">
        <f>IF(COUNTBLANK(S50:S53)=0,IF(S50&gt;S51,M51,M50),"-")</f>
        <v>-</v>
      </c>
      <c r="N56" s="71"/>
      <c r="O56" s="71"/>
      <c r="P56" s="71"/>
      <c r="Q56" s="72"/>
      <c r="R56" s="73"/>
      <c r="S56" s="74"/>
      <c r="T56" s="68"/>
      <c r="U56" s="61"/>
      <c r="V56" s="75">
        <v>45.0</v>
      </c>
      <c r="W56" s="177" t="str">
        <f>IF(COUNTBLANK(AC50:AC53)=0,IF(AC50&gt;AC51,W51,W50),"-")</f>
        <v>-</v>
      </c>
      <c r="X56" s="77"/>
      <c r="Y56" s="77"/>
      <c r="Z56" s="77"/>
      <c r="AA56" s="78"/>
      <c r="AB56" s="79"/>
      <c r="AC56" s="80"/>
      <c r="AD56" s="68"/>
      <c r="AE56" s="61"/>
      <c r="AF56" s="81">
        <v>46.0</v>
      </c>
      <c r="AG56" s="178" t="str">
        <f>IF(COUNTBLANK(AM50:AM53)=0,IF(AM50&gt;AM51,AG51,AG50),"-")</f>
        <v>-</v>
      </c>
      <c r="AH56" s="83"/>
      <c r="AI56" s="83"/>
      <c r="AJ56" s="83"/>
      <c r="AK56" s="84"/>
      <c r="AL56" s="85"/>
      <c r="AM56" s="86"/>
      <c r="AN56" s="68" t="str">
        <f>AG57</f>
        <v>-</v>
      </c>
    </row>
    <row r="57" ht="27.0" customHeight="1">
      <c r="A57" s="61" t="s">
        <v>65</v>
      </c>
      <c r="B57" s="122"/>
      <c r="C57" s="184" t="str">
        <f>IF(COUNTBLANK(I50:I53)=0,IF(I52&gt;I53,C52,C53),"-")</f>
        <v>-</v>
      </c>
      <c r="D57" s="185"/>
      <c r="E57" s="185"/>
      <c r="F57" s="185"/>
      <c r="G57" s="186"/>
      <c r="H57" s="187"/>
      <c r="I57" s="188"/>
      <c r="J57" s="68"/>
      <c r="K57" s="61"/>
      <c r="L57" s="127"/>
      <c r="M57" s="189" t="str">
        <f>IF(COUNTBLANK(S50:S53)=0,IF(S52&gt;S53,M52,M53),"-")</f>
        <v>-</v>
      </c>
      <c r="N57" s="129"/>
      <c r="O57" s="129"/>
      <c r="P57" s="129"/>
      <c r="Q57" s="130"/>
      <c r="R57" s="131"/>
      <c r="S57" s="132"/>
      <c r="T57" s="68"/>
      <c r="U57" s="61"/>
      <c r="V57" s="133"/>
      <c r="W57" s="190" t="str">
        <f>IF(COUNTBLANK(AC50:AC53)=0,IF(AC52&gt;AC53,W52,W53),"-")</f>
        <v>-</v>
      </c>
      <c r="X57" s="135"/>
      <c r="Y57" s="135"/>
      <c r="Z57" s="135"/>
      <c r="AA57" s="136"/>
      <c r="AB57" s="137"/>
      <c r="AC57" s="138"/>
      <c r="AD57" s="68"/>
      <c r="AE57" s="61"/>
      <c r="AF57" s="139"/>
      <c r="AG57" s="191" t="str">
        <f>IF(COUNTBLANK(AM50:AM53)=0,IF(AM52&gt;AM53,AG52,AG53),"-")</f>
        <v>-</v>
      </c>
      <c r="AH57" s="192"/>
      <c r="AI57" s="192"/>
      <c r="AJ57" s="192"/>
      <c r="AK57" s="193"/>
      <c r="AL57" s="194"/>
      <c r="AM57" s="195"/>
      <c r="AN57" s="68" t="str">
        <f>AG56</f>
        <v>-</v>
      </c>
    </row>
    <row r="58" ht="13.5" customHeight="1">
      <c r="A58" s="203"/>
      <c r="B58" s="145" t="s">
        <v>60</v>
      </c>
      <c r="C58" s="146" t="s">
        <v>5</v>
      </c>
      <c r="D58" s="147"/>
      <c r="E58" s="147"/>
      <c r="F58" s="147"/>
      <c r="G58" s="148"/>
      <c r="H58" s="149" t="s">
        <v>57</v>
      </c>
      <c r="I58" s="150"/>
      <c r="J58" s="204"/>
      <c r="K58" s="203"/>
      <c r="L58" s="152" t="s">
        <v>60</v>
      </c>
      <c r="M58" s="153" t="s">
        <v>5</v>
      </c>
      <c r="N58" s="154"/>
      <c r="O58" s="154"/>
      <c r="P58" s="154"/>
      <c r="Q58" s="155"/>
      <c r="R58" s="156" t="s">
        <v>57</v>
      </c>
      <c r="S58" s="157"/>
      <c r="T58" s="204"/>
      <c r="U58" s="203"/>
      <c r="V58" s="158" t="s">
        <v>60</v>
      </c>
      <c r="W58" s="159" t="s">
        <v>5</v>
      </c>
      <c r="X58" s="160"/>
      <c r="Y58" s="160"/>
      <c r="Z58" s="160"/>
      <c r="AA58" s="161"/>
      <c r="AB58" s="162" t="s">
        <v>57</v>
      </c>
      <c r="AC58" s="163"/>
      <c r="AD58" s="204"/>
      <c r="AE58" s="203"/>
      <c r="AF58" s="196" t="s">
        <v>60</v>
      </c>
      <c r="AG58" s="197" t="s">
        <v>5</v>
      </c>
      <c r="AH58" s="198"/>
      <c r="AI58" s="198"/>
      <c r="AJ58" s="198"/>
      <c r="AK58" s="199"/>
      <c r="AL58" s="200" t="s">
        <v>57</v>
      </c>
      <c r="AM58" s="201"/>
      <c r="AN58" s="204"/>
    </row>
    <row r="59" ht="27.0" customHeight="1">
      <c r="A59" s="205"/>
      <c r="B59" s="206"/>
      <c r="C59" s="207"/>
      <c r="D59" s="207"/>
      <c r="E59" s="207"/>
      <c r="F59" s="207"/>
      <c r="G59" s="207"/>
      <c r="H59" s="207"/>
      <c r="I59" s="208"/>
      <c r="J59" s="205"/>
      <c r="K59" s="205"/>
      <c r="L59" s="206"/>
      <c r="M59" s="207"/>
      <c r="N59" s="207"/>
      <c r="O59" s="207"/>
      <c r="P59" s="207"/>
      <c r="Q59" s="207"/>
      <c r="R59" s="207"/>
      <c r="S59" s="207"/>
      <c r="T59" s="205"/>
      <c r="U59" s="205"/>
      <c r="V59" s="206"/>
      <c r="W59" s="207"/>
      <c r="X59" s="207"/>
      <c r="Y59" s="207"/>
      <c r="Z59" s="207"/>
      <c r="AA59" s="207"/>
      <c r="AB59" s="207"/>
      <c r="AC59" s="207"/>
      <c r="AD59" s="205"/>
      <c r="AE59" s="205"/>
      <c r="AF59" s="206"/>
      <c r="AG59" s="207"/>
      <c r="AH59" s="207"/>
      <c r="AI59" s="207"/>
      <c r="AJ59" s="207"/>
      <c r="AK59" s="207"/>
      <c r="AL59" s="207"/>
      <c r="AM59" s="207"/>
      <c r="AN59" s="205"/>
    </row>
    <row r="60" ht="27.0" customHeight="1">
      <c r="A60" s="8"/>
      <c r="B60" s="62" t="s">
        <v>526</v>
      </c>
      <c r="C60" s="209" t="str">
        <f>IF(COUNTBLANK(I50:I53)=0,IF(I50&gt;I51,C50,C51),"-")</f>
        <v>-</v>
      </c>
      <c r="D60" s="64"/>
      <c r="E60" s="64"/>
      <c r="F60" s="64"/>
      <c r="G60" s="64"/>
      <c r="H60" s="210"/>
      <c r="I60" s="211"/>
      <c r="J60" s="8"/>
      <c r="K60" s="8"/>
      <c r="L60" s="69" t="s">
        <v>527</v>
      </c>
      <c r="M60" s="212" t="str">
        <f>IF(COUNTBLANK(S50:S53)=0,IF(S50&gt;S51,M50,M51),"-")</f>
        <v>-</v>
      </c>
      <c r="N60" s="71"/>
      <c r="O60" s="71"/>
      <c r="P60" s="71"/>
      <c r="Q60" s="71"/>
      <c r="R60" s="213"/>
      <c r="S60" s="214"/>
      <c r="T60" s="8"/>
      <c r="U60" s="8"/>
      <c r="V60" s="75" t="s">
        <v>528</v>
      </c>
      <c r="W60" s="215" t="str">
        <f>IF(COUNTBLANK(AC50:AC53)=0,IF(AC50&gt;AC51,W50,W51),"-")</f>
        <v>-</v>
      </c>
      <c r="X60" s="77"/>
      <c r="Y60" s="77"/>
      <c r="Z60" s="77"/>
      <c r="AA60" s="77"/>
      <c r="AB60" s="216"/>
      <c r="AC60" s="217"/>
      <c r="AD60" s="8"/>
      <c r="AE60" s="8"/>
      <c r="AF60" s="81" t="s">
        <v>529</v>
      </c>
      <c r="AG60" s="218" t="str">
        <f>IF(COUNTBLANK(AM50:AM53)=0,IF(AM50&gt;AM51,AG50,AG51),"-")</f>
        <v>-</v>
      </c>
      <c r="AH60" s="83"/>
      <c r="AI60" s="83"/>
      <c r="AJ60" s="83"/>
      <c r="AK60" s="83"/>
      <c r="AL60" s="219"/>
      <c r="AM60" s="220"/>
      <c r="AN60" s="8"/>
    </row>
    <row r="61" ht="27.0" customHeight="1">
      <c r="A61" s="8"/>
      <c r="B61" s="221" t="s">
        <v>530</v>
      </c>
      <c r="C61" s="222" t="str">
        <f>IF(COUNTBLANK(I56:I57)=0,IF(I56&gt;I57,C56,C57),"-")</f>
        <v>-</v>
      </c>
      <c r="H61" s="223"/>
      <c r="I61" s="224"/>
      <c r="J61" s="8"/>
      <c r="K61" s="8"/>
      <c r="L61" s="225" t="s">
        <v>531</v>
      </c>
      <c r="M61" s="226" t="str">
        <f>IF(COUNTBLANK(S56:S57)=0,IF(S56&gt;S57,M56,M57),"-")</f>
        <v>-</v>
      </c>
      <c r="R61" s="227"/>
      <c r="S61" s="228"/>
      <c r="T61" s="8"/>
      <c r="U61" s="8"/>
      <c r="V61" s="229" t="s">
        <v>532</v>
      </c>
      <c r="W61" s="230" t="str">
        <f>IF(COUNTBLANK(AC56:AC57)=0,IF(AC56&gt;AC57,W56,W57),"-")</f>
        <v>-</v>
      </c>
      <c r="AB61" s="231"/>
      <c r="AC61" s="232"/>
      <c r="AD61" s="8"/>
      <c r="AE61" s="8"/>
      <c r="AF61" s="233" t="s">
        <v>533</v>
      </c>
      <c r="AG61" s="234" t="str">
        <f>IF(COUNTBLANK(AM56:AM57)=0,IF(AM56&gt;AM57,AG56,AG57),"-")</f>
        <v>-</v>
      </c>
      <c r="AL61" s="235"/>
      <c r="AM61" s="236"/>
      <c r="AN61" s="8"/>
    </row>
    <row r="62" ht="27.0" customHeight="1">
      <c r="A62" s="8"/>
      <c r="B62" s="111" t="s">
        <v>534</v>
      </c>
      <c r="C62" s="237" t="str">
        <f>IF(COUNTBLANK(I56:I57)=0,IF(I56&gt;I57,C57,C56),"-")</f>
        <v>-</v>
      </c>
      <c r="H62" s="238"/>
      <c r="I62" s="239"/>
      <c r="J62" s="8"/>
      <c r="K62" s="8"/>
      <c r="L62" s="116" t="s">
        <v>535</v>
      </c>
      <c r="M62" s="237" t="str">
        <f>IF(COUNTBLANK(S56:S57)=0,IF(S56&gt;S57,M57,M56),"-")</f>
        <v>-</v>
      </c>
      <c r="R62" s="238"/>
      <c r="S62" s="240"/>
      <c r="T62" s="8"/>
      <c r="U62" s="8"/>
      <c r="V62" s="118" t="s">
        <v>536</v>
      </c>
      <c r="W62" s="237" t="str">
        <f>IF(COUNTBLANK(AC56:AC57)=0,IF(AC56&gt;AC57,W57,W56),"-")</f>
        <v>-</v>
      </c>
      <c r="AB62" s="238"/>
      <c r="AC62" s="241"/>
      <c r="AD62" s="8"/>
      <c r="AE62" s="8"/>
      <c r="AF62" s="120" t="s">
        <v>537</v>
      </c>
      <c r="AG62" s="237" t="str">
        <f>IF(COUNTBLANK(AM56:AM57)=0,IF(AM56&gt;AM57,AG57,AG56),"-")</f>
        <v>-</v>
      </c>
      <c r="AL62" s="238"/>
      <c r="AM62" s="242"/>
      <c r="AN62" s="8"/>
    </row>
    <row r="63" ht="27.0" customHeight="1">
      <c r="A63" s="8"/>
      <c r="B63" s="243" t="s">
        <v>538</v>
      </c>
      <c r="C63" s="244" t="str">
        <f>IF(COUNTBLANK(I50:I53)=0,IF(I52&gt;I53,C53,C52),"-")</f>
        <v>-</v>
      </c>
      <c r="D63" s="185"/>
      <c r="E63" s="185"/>
      <c r="F63" s="185"/>
      <c r="G63" s="185"/>
      <c r="H63" s="245"/>
      <c r="I63" s="246"/>
      <c r="J63" s="8"/>
      <c r="K63" s="8"/>
      <c r="L63" s="247" t="s">
        <v>539</v>
      </c>
      <c r="M63" s="248" t="str">
        <f>IF(COUNTBLANK(S50:S53)=0,IF(S52&gt;S53,M53,M52),"-")</f>
        <v>-</v>
      </c>
      <c r="N63" s="129"/>
      <c r="O63" s="129"/>
      <c r="P63" s="129"/>
      <c r="Q63" s="129"/>
      <c r="R63" s="249"/>
      <c r="S63" s="250"/>
      <c r="T63" s="8"/>
      <c r="U63" s="8"/>
      <c r="V63" s="251" t="s">
        <v>540</v>
      </c>
      <c r="W63" s="252" t="str">
        <f>IF(COUNTBLANK(AC50:AC53)=0,IF(AC52&gt;AC53,W53,W52),"-")</f>
        <v>-</v>
      </c>
      <c r="X63" s="135"/>
      <c r="Y63" s="135"/>
      <c r="Z63" s="135"/>
      <c r="AA63" s="135"/>
      <c r="AB63" s="253"/>
      <c r="AC63" s="254"/>
      <c r="AD63" s="8"/>
      <c r="AE63" s="8"/>
      <c r="AF63" s="255" t="s">
        <v>541</v>
      </c>
      <c r="AG63" s="256" t="str">
        <f>IF(COUNTBLANK(AM50:AM53)=0,IF(AM52&gt;AM53,AG53,AG52),"-")</f>
        <v>-</v>
      </c>
      <c r="AH63" s="192"/>
      <c r="AI63" s="192"/>
      <c r="AJ63" s="192"/>
      <c r="AK63" s="192"/>
      <c r="AL63" s="257"/>
      <c r="AM63" s="258"/>
      <c r="AN63" s="8"/>
    </row>
    <row r="64" ht="27.0" customHeight="1">
      <c r="A64" s="259"/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</row>
    <row r="65" ht="27.0" customHeight="1">
      <c r="A65" s="45"/>
      <c r="B65" s="46" t="s">
        <v>238</v>
      </c>
      <c r="C65" s="47"/>
      <c r="D65" s="47"/>
      <c r="E65" s="47"/>
      <c r="F65" s="47"/>
      <c r="G65" s="47"/>
      <c r="H65" s="47"/>
      <c r="I65" s="47"/>
      <c r="J65" s="45"/>
      <c r="K65" s="45"/>
      <c r="L65" s="48" t="s">
        <v>239</v>
      </c>
      <c r="M65" s="49"/>
      <c r="N65" s="49"/>
      <c r="O65" s="49"/>
      <c r="P65" s="49"/>
      <c r="Q65" s="49"/>
      <c r="R65" s="49"/>
      <c r="S65" s="49"/>
      <c r="T65" s="45"/>
      <c r="U65" s="45"/>
      <c r="V65" s="50" t="s">
        <v>240</v>
      </c>
      <c r="W65" s="51"/>
      <c r="X65" s="51"/>
      <c r="Y65" s="51"/>
      <c r="Z65" s="51"/>
      <c r="AA65" s="51"/>
      <c r="AB65" s="51"/>
      <c r="AC65" s="51"/>
      <c r="AD65" s="45"/>
      <c r="AE65" s="45"/>
      <c r="AF65" s="52" t="s">
        <v>241</v>
      </c>
      <c r="AG65" s="53"/>
      <c r="AH65" s="53"/>
      <c r="AI65" s="53"/>
      <c r="AJ65" s="53"/>
      <c r="AK65" s="53"/>
      <c r="AL65" s="53"/>
      <c r="AM65" s="53"/>
      <c r="AN65" s="45"/>
    </row>
    <row r="66" ht="27.0" customHeight="1">
      <c r="A66" s="54"/>
      <c r="B66" s="55" t="str">
        <f>B43</f>
        <v>PARTIE 1 : 07H30 - 09H30 (SAM)</v>
      </c>
      <c r="C66" s="54"/>
      <c r="D66" s="54"/>
      <c r="E66" s="54"/>
      <c r="F66" s="54"/>
      <c r="G66" s="54"/>
      <c r="H66" s="56" t="s">
        <v>56</v>
      </c>
      <c r="I66" s="57" t="s">
        <v>57</v>
      </c>
      <c r="J66" s="54"/>
      <c r="K66" s="54"/>
      <c r="L66" s="58" t="str">
        <f>B66</f>
        <v>PARTIE 1 : 07H30 - 09H30 (SAM)</v>
      </c>
      <c r="M66" s="54"/>
      <c r="N66" s="54"/>
      <c r="O66" s="54"/>
      <c r="P66" s="54"/>
      <c r="Q66" s="54"/>
      <c r="R66" s="56" t="s">
        <v>56</v>
      </c>
      <c r="S66" s="57" t="s">
        <v>57</v>
      </c>
      <c r="T66" s="54"/>
      <c r="U66" s="54"/>
      <c r="V66" s="59" t="str">
        <f>B66</f>
        <v>PARTIE 1 : 07H30 - 09H30 (SAM)</v>
      </c>
      <c r="W66" s="54"/>
      <c r="X66" s="54"/>
      <c r="Y66" s="54"/>
      <c r="Z66" s="54"/>
      <c r="AA66" s="54"/>
      <c r="AB66" s="56" t="s">
        <v>56</v>
      </c>
      <c r="AC66" s="57" t="s">
        <v>57</v>
      </c>
      <c r="AD66" s="54"/>
      <c r="AE66" s="54"/>
      <c r="AF66" s="60" t="str">
        <f>B66</f>
        <v>PARTIE 1 : 07H30 - 09H30 (SAM)</v>
      </c>
      <c r="AG66" s="54"/>
      <c r="AH66" s="54"/>
      <c r="AI66" s="54"/>
      <c r="AJ66" s="54"/>
      <c r="AK66" s="54"/>
      <c r="AL66" s="56" t="s">
        <v>56</v>
      </c>
      <c r="AM66" s="57" t="s">
        <v>57</v>
      </c>
      <c r="AN66" s="54"/>
    </row>
    <row r="67" ht="27.0" customHeight="1">
      <c r="A67" s="61" t="s">
        <v>58</v>
      </c>
      <c r="B67" s="62">
        <v>41.0</v>
      </c>
      <c r="C67" s="175" t="str">
        <f>IFERROR(VLOOKUP("5A",$G$8:$N$39,3,FALSE),"")</f>
        <v>BERNARDI Bruno (26)</v>
      </c>
      <c r="D67" s="64"/>
      <c r="E67" s="64"/>
      <c r="F67" s="64"/>
      <c r="G67" s="65"/>
      <c r="H67" s="66"/>
      <c r="I67" s="67"/>
      <c r="J67" s="68"/>
      <c r="K67" s="61"/>
      <c r="L67" s="69">
        <v>43.0</v>
      </c>
      <c r="M67" s="176" t="str">
        <f>IFERROR(VLOOKUP("6A",$G$8:$N$39,3,FALSE),"")</f>
        <v>BOITON MARGANT Pierre michel (38)</v>
      </c>
      <c r="N67" s="71"/>
      <c r="O67" s="71"/>
      <c r="P67" s="71"/>
      <c r="Q67" s="72"/>
      <c r="R67" s="73"/>
      <c r="S67" s="74"/>
      <c r="T67" s="68"/>
      <c r="U67" s="61"/>
      <c r="V67" s="75">
        <v>45.0</v>
      </c>
      <c r="W67" s="177" t="str">
        <f>IFERROR(VLOOKUP("7A",$G$8:$N$39,3,FALSE),"")</f>
        <v>MARRES Christian (07)</v>
      </c>
      <c r="X67" s="77"/>
      <c r="Y67" s="77"/>
      <c r="Z67" s="77"/>
      <c r="AA67" s="78"/>
      <c r="AB67" s="79"/>
      <c r="AC67" s="80"/>
      <c r="AD67" s="68"/>
      <c r="AE67" s="61"/>
      <c r="AF67" s="81">
        <v>47.0</v>
      </c>
      <c r="AG67" s="178" t="str">
        <f>IFERROR(VLOOKUP("8A",$G$8:$N$39,3,FALSE),"")</f>
        <v>ROUSTAIN Stéphane (26)</v>
      </c>
      <c r="AH67" s="83"/>
      <c r="AI67" s="83"/>
      <c r="AJ67" s="83"/>
      <c r="AK67" s="84"/>
      <c r="AL67" s="85"/>
      <c r="AM67" s="86"/>
      <c r="AN67" s="68" t="str">
        <f>AG68</f>
        <v>PERNET Jérôme (73)</v>
      </c>
    </row>
    <row r="68" ht="27.0" customHeight="1">
      <c r="A68" s="61" t="s">
        <v>58</v>
      </c>
      <c r="B68" s="87"/>
      <c r="C68" s="179" t="str">
        <f>IFERROR(VLOOKUP("5B",$G$8:$N$39,3,FALSE),"")</f>
        <v>PELISSIE Benoît (87)</v>
      </c>
      <c r="D68" s="89"/>
      <c r="E68" s="89"/>
      <c r="F68" s="89"/>
      <c r="G68" s="90"/>
      <c r="H68" s="91"/>
      <c r="I68" s="92"/>
      <c r="J68" s="68"/>
      <c r="K68" s="61"/>
      <c r="L68" s="93"/>
      <c r="M68" s="180" t="str">
        <f>IFERROR(VLOOKUP("6B",$G$8:$N$39,3,FALSE),"")</f>
        <v>ROSSIGNOL Jérémie (66)</v>
      </c>
      <c r="N68" s="95"/>
      <c r="O68" s="95"/>
      <c r="P68" s="95"/>
      <c r="Q68" s="96"/>
      <c r="R68" s="97"/>
      <c r="S68" s="98"/>
      <c r="T68" s="68"/>
      <c r="U68" s="61"/>
      <c r="V68" s="99"/>
      <c r="W68" s="181" t="str">
        <f>IFERROR(VLOOKUP("7B",$G$8:$N$39,3,FALSE),"")</f>
        <v>DEMETZ Romuald (80)</v>
      </c>
      <c r="X68" s="101"/>
      <c r="Y68" s="101"/>
      <c r="Z68" s="101"/>
      <c r="AA68" s="102"/>
      <c r="AB68" s="103"/>
      <c r="AC68" s="104"/>
      <c r="AD68" s="68"/>
      <c r="AE68" s="61"/>
      <c r="AF68" s="105"/>
      <c r="AG68" s="182" t="str">
        <f>IFERROR(VLOOKUP("8B",$G$8:$N$39,3,FALSE),"")</f>
        <v>PERNET Jérôme (73)</v>
      </c>
      <c r="AH68" s="107"/>
      <c r="AI68" s="107"/>
      <c r="AJ68" s="107"/>
      <c r="AK68" s="108"/>
      <c r="AL68" s="109"/>
      <c r="AM68" s="110"/>
      <c r="AN68" s="68" t="str">
        <f>AG67</f>
        <v>ROUSTAIN Stéphane (26)</v>
      </c>
    </row>
    <row r="69" ht="27.0" customHeight="1">
      <c r="A69" s="61" t="s">
        <v>59</v>
      </c>
      <c r="B69" s="111">
        <v>42.0</v>
      </c>
      <c r="C69" s="183" t="str">
        <f>IFERROR(VLOOKUP("5C",$G$8:$N$39,3,FALSE),"")</f>
        <v>ACCASTO David (01)</v>
      </c>
      <c r="G69" s="113"/>
      <c r="H69" s="114"/>
      <c r="I69" s="115"/>
      <c r="J69" s="68"/>
      <c r="K69" s="61"/>
      <c r="L69" s="116">
        <v>44.0</v>
      </c>
      <c r="M69" s="183" t="str">
        <f>IFERROR(VLOOKUP("6C",$G$8:$N$39,3,FALSE),"")</f>
        <v>TARDY Charles (69)</v>
      </c>
      <c r="Q69" s="113"/>
      <c r="R69" s="495"/>
      <c r="S69" s="117"/>
      <c r="T69" s="68"/>
      <c r="U69" s="61"/>
      <c r="V69" s="118">
        <v>46.0</v>
      </c>
      <c r="W69" s="183" t="str">
        <f>IFERROR(VLOOKUP("7C",$G$8:$N$39,3,FALSE),"")</f>
        <v>QUAZZOLA Jacques (69)</v>
      </c>
      <c r="AA69" s="113"/>
      <c r="AB69" s="114"/>
      <c r="AC69" s="119"/>
      <c r="AD69" s="68"/>
      <c r="AE69" s="61"/>
      <c r="AF69" s="120">
        <v>48.0</v>
      </c>
      <c r="AG69" s="183" t="str">
        <f>IFERROR(VLOOKUP("8C",$G$8:$N$39,3,FALSE),"")</f>
        <v>PLANET Jean-Philippe (26)</v>
      </c>
      <c r="AK69" s="113"/>
      <c r="AL69" s="114"/>
      <c r="AM69" s="121"/>
      <c r="AN69" s="68" t="str">
        <f>AG70</f>
        <v>DEBARGE Michel (63)</v>
      </c>
    </row>
    <row r="70" ht="27.0" customHeight="1">
      <c r="A70" s="61" t="s">
        <v>59</v>
      </c>
      <c r="B70" s="122"/>
      <c r="C70" s="440" t="str">
        <f>IFERROR(VLOOKUP("5D",$G$8:$N$39,3,FALSE),"")</f>
        <v>DUPORT Yves (83)</v>
      </c>
      <c r="G70" s="124"/>
      <c r="H70" s="125"/>
      <c r="I70" s="126"/>
      <c r="J70" s="68"/>
      <c r="K70" s="61"/>
      <c r="L70" s="127"/>
      <c r="M70" s="189" t="str">
        <f>IFERROR(VLOOKUP("6D",$G$8:$N$39,3,FALSE),"")</f>
        <v>HAMMON Anthony (15)</v>
      </c>
      <c r="N70" s="129"/>
      <c r="O70" s="129"/>
      <c r="P70" s="129"/>
      <c r="Q70" s="130"/>
      <c r="R70" s="497"/>
      <c r="S70" s="132"/>
      <c r="T70" s="68"/>
      <c r="U70" s="61"/>
      <c r="V70" s="133"/>
      <c r="W70" s="190" t="str">
        <f>IFERROR(VLOOKUP("7D",$G$8:$N$39,3,FALSE),"")</f>
        <v>LAFIANDRA David (74)</v>
      </c>
      <c r="X70" s="135"/>
      <c r="Y70" s="135"/>
      <c r="Z70" s="135"/>
      <c r="AA70" s="136"/>
      <c r="AB70" s="137"/>
      <c r="AC70" s="138"/>
      <c r="AD70" s="68"/>
      <c r="AE70" s="61"/>
      <c r="AF70" s="139"/>
      <c r="AG70" s="441" t="str">
        <f>IFERROR(VLOOKUP("8D",$G$8:$N$39,3,FALSE),"")</f>
        <v>DEBARGE Michel (63)</v>
      </c>
      <c r="AK70" s="141"/>
      <c r="AL70" s="142"/>
      <c r="AM70" s="143"/>
      <c r="AN70" s="68" t="str">
        <f>AG69</f>
        <v>PLANET Jean-Philippe (26)</v>
      </c>
    </row>
    <row r="71" ht="13.5" customHeight="1">
      <c r="A71" s="144"/>
      <c r="B71" s="145" t="s">
        <v>60</v>
      </c>
      <c r="C71" s="146" t="s">
        <v>5</v>
      </c>
      <c r="D71" s="147"/>
      <c r="E71" s="147"/>
      <c r="F71" s="147"/>
      <c r="G71" s="148"/>
      <c r="H71" s="149" t="s">
        <v>57</v>
      </c>
      <c r="I71" s="150"/>
      <c r="J71" s="151"/>
      <c r="K71" s="144"/>
      <c r="L71" s="152" t="s">
        <v>60</v>
      </c>
      <c r="M71" s="153" t="s">
        <v>5</v>
      </c>
      <c r="N71" s="154"/>
      <c r="O71" s="154"/>
      <c r="P71" s="154"/>
      <c r="Q71" s="155"/>
      <c r="R71" s="156" t="s">
        <v>57</v>
      </c>
      <c r="S71" s="157"/>
      <c r="T71" s="151"/>
      <c r="U71" s="144"/>
      <c r="V71" s="158" t="s">
        <v>60</v>
      </c>
      <c r="W71" s="159" t="s">
        <v>5</v>
      </c>
      <c r="X71" s="160"/>
      <c r="Y71" s="160"/>
      <c r="Z71" s="160"/>
      <c r="AA71" s="161"/>
      <c r="AB71" s="162" t="s">
        <v>57</v>
      </c>
      <c r="AC71" s="163"/>
      <c r="AD71" s="151"/>
      <c r="AE71" s="144"/>
      <c r="AF71" s="164" t="s">
        <v>60</v>
      </c>
      <c r="AG71" s="165" t="s">
        <v>5</v>
      </c>
      <c r="AH71" s="166"/>
      <c r="AI71" s="166"/>
      <c r="AJ71" s="166"/>
      <c r="AK71" s="167"/>
      <c r="AL71" s="168" t="s">
        <v>57</v>
      </c>
      <c r="AM71" s="169"/>
      <c r="AN71" s="151"/>
    </row>
    <row r="72" ht="27.0" customHeight="1">
      <c r="A72" s="170"/>
      <c r="B72" s="55" t="str">
        <f>B49</f>
        <v>PARTIE 2 : 10H15 - 12H15</v>
      </c>
      <c r="C72" s="171"/>
      <c r="D72" s="171"/>
      <c r="E72" s="171"/>
      <c r="F72" s="171"/>
      <c r="G72" s="171"/>
      <c r="H72" s="56" t="s">
        <v>56</v>
      </c>
      <c r="I72" s="57" t="s">
        <v>57</v>
      </c>
      <c r="J72" s="170"/>
      <c r="K72" s="170"/>
      <c r="L72" s="172" t="str">
        <f>B72</f>
        <v>PARTIE 2 : 10H15 - 12H15</v>
      </c>
      <c r="M72" s="171"/>
      <c r="N72" s="171"/>
      <c r="O72" s="171"/>
      <c r="P72" s="171"/>
      <c r="Q72" s="171"/>
      <c r="R72" s="56" t="s">
        <v>56</v>
      </c>
      <c r="S72" s="57" t="s">
        <v>57</v>
      </c>
      <c r="T72" s="170"/>
      <c r="U72" s="170"/>
      <c r="V72" s="173" t="str">
        <f>B72</f>
        <v>PARTIE 2 : 10H15 - 12H15</v>
      </c>
      <c r="W72" s="171"/>
      <c r="X72" s="171"/>
      <c r="Y72" s="171"/>
      <c r="Z72" s="171"/>
      <c r="AA72" s="171"/>
      <c r="AB72" s="56" t="s">
        <v>56</v>
      </c>
      <c r="AC72" s="57" t="s">
        <v>57</v>
      </c>
      <c r="AD72" s="170"/>
      <c r="AE72" s="170"/>
      <c r="AF72" s="174" t="str">
        <f>B72</f>
        <v>PARTIE 2 : 10H15 - 12H15</v>
      </c>
      <c r="AG72" s="171"/>
      <c r="AH72" s="171"/>
      <c r="AI72" s="171"/>
      <c r="AJ72" s="171"/>
      <c r="AK72" s="171"/>
      <c r="AL72" s="56" t="s">
        <v>56</v>
      </c>
      <c r="AM72" s="57" t="s">
        <v>57</v>
      </c>
      <c r="AN72" s="170"/>
    </row>
    <row r="73" ht="27.0" customHeight="1">
      <c r="A73" s="61" t="s">
        <v>62</v>
      </c>
      <c r="B73" s="62">
        <v>43.0</v>
      </c>
      <c r="C73" s="175" t="str">
        <f>IF(COUNTBLANK(I67:I70)=0,IF(I67&gt;I68,C67,C68),"-")</f>
        <v>-</v>
      </c>
      <c r="D73" s="64"/>
      <c r="E73" s="64"/>
      <c r="F73" s="64"/>
      <c r="G73" s="65"/>
      <c r="H73" s="66"/>
      <c r="I73" s="67"/>
      <c r="J73" s="68"/>
      <c r="K73" s="61"/>
      <c r="L73" s="69">
        <v>45.0</v>
      </c>
      <c r="M73" s="176" t="str">
        <f>IF(COUNTBLANK(S67:S70)=0,IF(S67&gt;S68,M67,M68),"-")</f>
        <v>-</v>
      </c>
      <c r="N73" s="71"/>
      <c r="O73" s="71"/>
      <c r="P73" s="71"/>
      <c r="Q73" s="72"/>
      <c r="R73" s="73"/>
      <c r="S73" s="74"/>
      <c r="T73" s="68"/>
      <c r="U73" s="61"/>
      <c r="V73" s="75">
        <v>47.0</v>
      </c>
      <c r="W73" s="177" t="str">
        <f>IF(COUNTBLANK(AC67:AC70)=0,IF(AC67&gt;AC68,W67,W68),"-")</f>
        <v>-</v>
      </c>
      <c r="X73" s="77"/>
      <c r="Y73" s="77"/>
      <c r="Z73" s="77"/>
      <c r="AA73" s="78"/>
      <c r="AB73" s="79"/>
      <c r="AC73" s="80"/>
      <c r="AD73" s="68"/>
      <c r="AE73" s="61"/>
      <c r="AF73" s="81">
        <v>33.0</v>
      </c>
      <c r="AG73" s="178" t="str">
        <f>IF(COUNTBLANK(AM67:AM70)=0,IF(AM67&gt;AM68,AG67,AG68),"-")</f>
        <v>-</v>
      </c>
      <c r="AH73" s="83"/>
      <c r="AI73" s="83"/>
      <c r="AJ73" s="83"/>
      <c r="AK73" s="84"/>
      <c r="AL73" s="85"/>
      <c r="AM73" s="86"/>
      <c r="AN73" s="68" t="str">
        <f>AG74</f>
        <v>-</v>
      </c>
    </row>
    <row r="74" ht="27.0" customHeight="1">
      <c r="A74" s="61" t="s">
        <v>62</v>
      </c>
      <c r="B74" s="87"/>
      <c r="C74" s="179" t="str">
        <f>IF(COUNTBLANK(I67:I70)=0,IF(I69&gt;I70,C69,C70),"-")</f>
        <v>-</v>
      </c>
      <c r="D74" s="89"/>
      <c r="E74" s="89"/>
      <c r="F74" s="89"/>
      <c r="G74" s="90"/>
      <c r="H74" s="91"/>
      <c r="I74" s="92"/>
      <c r="J74" s="68"/>
      <c r="K74" s="61"/>
      <c r="L74" s="93"/>
      <c r="M74" s="180" t="str">
        <f>IF(COUNTBLANK(S67:S70)=0,IF(S69&gt;S70,M69,M70),"-")</f>
        <v>-</v>
      </c>
      <c r="N74" s="95"/>
      <c r="O74" s="95"/>
      <c r="P74" s="95"/>
      <c r="Q74" s="96"/>
      <c r="R74" s="97"/>
      <c r="S74" s="98"/>
      <c r="T74" s="68"/>
      <c r="U74" s="61"/>
      <c r="V74" s="99"/>
      <c r="W74" s="181" t="str">
        <f>IF(COUNTBLANK(AC67:AC70)=0,IF(AC69&gt;AC70,W69,W70),"-")</f>
        <v>-</v>
      </c>
      <c r="X74" s="101"/>
      <c r="Y74" s="101"/>
      <c r="Z74" s="101"/>
      <c r="AA74" s="102"/>
      <c r="AB74" s="103"/>
      <c r="AC74" s="104"/>
      <c r="AD74" s="68"/>
      <c r="AE74" s="61"/>
      <c r="AF74" s="105"/>
      <c r="AG74" s="182" t="str">
        <f>IF(COUNTBLANK(AM67:AM70)=0,IF(AM69&gt;AM70,AG69,AG70),"-")</f>
        <v>-</v>
      </c>
      <c r="AH74" s="107"/>
      <c r="AI74" s="107"/>
      <c r="AJ74" s="107"/>
      <c r="AK74" s="108"/>
      <c r="AL74" s="109"/>
      <c r="AM74" s="110"/>
      <c r="AN74" s="68" t="str">
        <f>AG73</f>
        <v>-</v>
      </c>
    </row>
    <row r="75" ht="27.0" customHeight="1">
      <c r="A75" s="61" t="s">
        <v>63</v>
      </c>
      <c r="B75" s="111">
        <v>44.0</v>
      </c>
      <c r="C75" s="183" t="str">
        <f>IF(COUNTBLANK(I67:I70)=0,IF(I67&gt;I68,C68,C67),"-")</f>
        <v>-</v>
      </c>
      <c r="G75" s="113"/>
      <c r="H75" s="114"/>
      <c r="I75" s="115"/>
      <c r="J75" s="68"/>
      <c r="K75" s="61"/>
      <c r="L75" s="116">
        <v>46.0</v>
      </c>
      <c r="M75" s="183" t="str">
        <f>IF(COUNTBLANK(S67:S70)=0,IF(S67&gt;S68,M68,M67),"-")</f>
        <v>-</v>
      </c>
      <c r="Q75" s="113"/>
      <c r="R75" s="114"/>
      <c r="S75" s="117"/>
      <c r="T75" s="68"/>
      <c r="U75" s="61"/>
      <c r="V75" s="118">
        <v>48.0</v>
      </c>
      <c r="W75" s="183" t="str">
        <f>IF(COUNTBLANK(AC67:AC70)=0,IF(AC67&gt;AC68,W68,W67),"-")</f>
        <v>-</v>
      </c>
      <c r="AA75" s="113"/>
      <c r="AB75" s="114"/>
      <c r="AC75" s="119"/>
      <c r="AD75" s="68"/>
      <c r="AE75" s="61"/>
      <c r="AF75" s="120">
        <v>34.0</v>
      </c>
      <c r="AG75" s="183" t="str">
        <f>IF(COUNTBLANK(AM67:AM70)=0,IF(AM67&gt;AM68,AG68,AG67),"-")</f>
        <v>-</v>
      </c>
      <c r="AK75" s="113"/>
      <c r="AL75" s="114"/>
      <c r="AM75" s="121"/>
      <c r="AN75" s="68" t="str">
        <f>AG76</f>
        <v>-</v>
      </c>
    </row>
    <row r="76" ht="27.0" customHeight="1">
      <c r="A76" s="61" t="s">
        <v>63</v>
      </c>
      <c r="B76" s="122"/>
      <c r="C76" s="184" t="str">
        <f>IF(COUNTBLANK(I67:I70)=0,IF(I69&gt;I70,C70,C69),"-")</f>
        <v>-</v>
      </c>
      <c r="D76" s="185"/>
      <c r="E76" s="185"/>
      <c r="F76" s="185"/>
      <c r="G76" s="186"/>
      <c r="H76" s="187"/>
      <c r="I76" s="188"/>
      <c r="J76" s="68"/>
      <c r="K76" s="61"/>
      <c r="L76" s="127"/>
      <c r="M76" s="189" t="str">
        <f>IF(COUNTBLANK(S67:S70)=0,IF(S69&gt;S70,M70,M69),"-")</f>
        <v>-</v>
      </c>
      <c r="N76" s="129"/>
      <c r="O76" s="129"/>
      <c r="P76" s="129"/>
      <c r="Q76" s="130"/>
      <c r="R76" s="131"/>
      <c r="S76" s="132"/>
      <c r="T76" s="68"/>
      <c r="U76" s="61"/>
      <c r="V76" s="133"/>
      <c r="W76" s="190" t="str">
        <f>IF(COUNTBLANK(AC67:AC70)=0,IF(AC69&gt;AC70,W70,W69),"-")</f>
        <v>-</v>
      </c>
      <c r="X76" s="135"/>
      <c r="Y76" s="135"/>
      <c r="Z76" s="135"/>
      <c r="AA76" s="136"/>
      <c r="AB76" s="137"/>
      <c r="AC76" s="138"/>
      <c r="AD76" s="68"/>
      <c r="AE76" s="61"/>
      <c r="AF76" s="139"/>
      <c r="AG76" s="191" t="str">
        <f>IF(COUNTBLANK(AM67:AM70)=0,IF(AM69&gt;AM70,AG70,AG69),"-")</f>
        <v>-</v>
      </c>
      <c r="AH76" s="192"/>
      <c r="AI76" s="192"/>
      <c r="AJ76" s="192"/>
      <c r="AK76" s="193"/>
      <c r="AL76" s="194"/>
      <c r="AM76" s="195"/>
      <c r="AN76" s="68" t="str">
        <f>AG75</f>
        <v>-</v>
      </c>
    </row>
    <row r="77" ht="13.5" customHeight="1">
      <c r="A77" s="144"/>
      <c r="B77" s="145" t="s">
        <v>60</v>
      </c>
      <c r="C77" s="146" t="s">
        <v>5</v>
      </c>
      <c r="D77" s="147"/>
      <c r="E77" s="147"/>
      <c r="F77" s="147"/>
      <c r="G77" s="148"/>
      <c r="H77" s="149" t="s">
        <v>57</v>
      </c>
      <c r="I77" s="150"/>
      <c r="J77" s="151"/>
      <c r="K77" s="144"/>
      <c r="L77" s="152" t="s">
        <v>60</v>
      </c>
      <c r="M77" s="153" t="s">
        <v>5</v>
      </c>
      <c r="N77" s="154"/>
      <c r="O77" s="154"/>
      <c r="P77" s="154"/>
      <c r="Q77" s="155"/>
      <c r="R77" s="156" t="s">
        <v>57</v>
      </c>
      <c r="S77" s="157"/>
      <c r="T77" s="151"/>
      <c r="U77" s="144"/>
      <c r="V77" s="158" t="s">
        <v>60</v>
      </c>
      <c r="W77" s="159" t="s">
        <v>5</v>
      </c>
      <c r="X77" s="160"/>
      <c r="Y77" s="160"/>
      <c r="Z77" s="160"/>
      <c r="AA77" s="161"/>
      <c r="AB77" s="162" t="s">
        <v>57</v>
      </c>
      <c r="AC77" s="163"/>
      <c r="AD77" s="151"/>
      <c r="AE77" s="144"/>
      <c r="AF77" s="196" t="s">
        <v>60</v>
      </c>
      <c r="AG77" s="197" t="s">
        <v>5</v>
      </c>
      <c r="AH77" s="198"/>
      <c r="AI77" s="198"/>
      <c r="AJ77" s="198"/>
      <c r="AK77" s="199"/>
      <c r="AL77" s="200" t="s">
        <v>57</v>
      </c>
      <c r="AM77" s="201"/>
      <c r="AN77" s="151"/>
    </row>
    <row r="78" ht="27.0" customHeight="1">
      <c r="A78" s="170"/>
      <c r="B78" s="55" t="str">
        <f>B55</f>
        <v>BARRAGES : 14H15 - 16H15</v>
      </c>
      <c r="C78" s="171"/>
      <c r="D78" s="171"/>
      <c r="E78" s="171"/>
      <c r="F78" s="171"/>
      <c r="G78" s="171"/>
      <c r="H78" s="56" t="s">
        <v>56</v>
      </c>
      <c r="I78" s="57" t="s">
        <v>57</v>
      </c>
      <c r="J78" s="170"/>
      <c r="K78" s="170"/>
      <c r="L78" s="172" t="str">
        <f>B78</f>
        <v>BARRAGES : 14H15 - 16H15</v>
      </c>
      <c r="M78" s="171"/>
      <c r="N78" s="171"/>
      <c r="O78" s="171"/>
      <c r="P78" s="171"/>
      <c r="Q78" s="171"/>
      <c r="R78" s="56" t="s">
        <v>56</v>
      </c>
      <c r="S78" s="57" t="s">
        <v>57</v>
      </c>
      <c r="T78" s="170"/>
      <c r="U78" s="170"/>
      <c r="V78" s="173" t="str">
        <f>B78</f>
        <v>BARRAGES : 14H15 - 16H15</v>
      </c>
      <c r="W78" s="171"/>
      <c r="X78" s="171"/>
      <c r="Y78" s="171"/>
      <c r="Z78" s="171"/>
      <c r="AA78" s="171"/>
      <c r="AB78" s="56" t="s">
        <v>56</v>
      </c>
      <c r="AC78" s="57" t="s">
        <v>57</v>
      </c>
      <c r="AD78" s="170"/>
      <c r="AE78" s="170"/>
      <c r="AF78" s="174" t="str">
        <f>B78</f>
        <v>BARRAGES : 14H15 - 16H15</v>
      </c>
      <c r="AG78" s="171"/>
      <c r="AH78" s="171"/>
      <c r="AI78" s="171"/>
      <c r="AJ78" s="171"/>
      <c r="AK78" s="171"/>
      <c r="AL78" s="56" t="s">
        <v>56</v>
      </c>
      <c r="AM78" s="57" t="s">
        <v>57</v>
      </c>
      <c r="AN78" s="170"/>
    </row>
    <row r="79" ht="27.0" customHeight="1">
      <c r="A79" s="61" t="s">
        <v>65</v>
      </c>
      <c r="B79" s="62">
        <v>48.0</v>
      </c>
      <c r="C79" s="175" t="str">
        <f>IF(COUNTBLANK(I73:I76)=0,IF(I73&gt;I74,C74,C73),"-")</f>
        <v>-</v>
      </c>
      <c r="D79" s="64"/>
      <c r="E79" s="64"/>
      <c r="F79" s="64"/>
      <c r="G79" s="65"/>
      <c r="H79" s="66"/>
      <c r="I79" s="67"/>
      <c r="J79" s="68"/>
      <c r="K79" s="61"/>
      <c r="L79" s="69">
        <v>47.0</v>
      </c>
      <c r="M79" s="176" t="str">
        <f>IF(COUNTBLANK(S73:S76)=0,IF(S73&gt;S74,M74,M73),"-")</f>
        <v>-</v>
      </c>
      <c r="N79" s="71"/>
      <c r="O79" s="71"/>
      <c r="P79" s="71"/>
      <c r="Q79" s="72"/>
      <c r="R79" s="73"/>
      <c r="S79" s="74"/>
      <c r="T79" s="68"/>
      <c r="U79" s="61"/>
      <c r="V79" s="75">
        <v>41.0</v>
      </c>
      <c r="W79" s="177" t="str">
        <f>IF(COUNTBLANK(AC73:AC76)=0,IF(AC73&gt;AC74,W74,W73),"-")</f>
        <v>-</v>
      </c>
      <c r="X79" s="77"/>
      <c r="Y79" s="77"/>
      <c r="Z79" s="77"/>
      <c r="AA79" s="78"/>
      <c r="AB79" s="79"/>
      <c r="AC79" s="80"/>
      <c r="AD79" s="68"/>
      <c r="AE79" s="61"/>
      <c r="AF79" s="81">
        <v>42.0</v>
      </c>
      <c r="AG79" s="178" t="str">
        <f>IF(COUNTBLANK(AM73:AM76)=0,IF(AM73&gt;AM74,AG74,AG73),"-")</f>
        <v>-</v>
      </c>
      <c r="AH79" s="83"/>
      <c r="AI79" s="83"/>
      <c r="AJ79" s="83"/>
      <c r="AK79" s="84"/>
      <c r="AL79" s="85"/>
      <c r="AM79" s="86"/>
      <c r="AN79" s="68" t="str">
        <f>AG80</f>
        <v>-</v>
      </c>
    </row>
    <row r="80" ht="27.0" customHeight="1">
      <c r="A80" s="61" t="s">
        <v>65</v>
      </c>
      <c r="B80" s="122"/>
      <c r="C80" s="184" t="str">
        <f>IF(COUNTBLANK(I73:I76)=0,IF(I75&gt;I76,C75,C76),"-")</f>
        <v>-</v>
      </c>
      <c r="D80" s="185"/>
      <c r="E80" s="185"/>
      <c r="F80" s="185"/>
      <c r="G80" s="186"/>
      <c r="H80" s="187"/>
      <c r="I80" s="188"/>
      <c r="J80" s="68"/>
      <c r="K80" s="61"/>
      <c r="L80" s="127"/>
      <c r="M80" s="189" t="str">
        <f>IF(COUNTBLANK(S73:S76)=0,IF(S75&gt;S76,M75,M76),"-")</f>
        <v>-</v>
      </c>
      <c r="N80" s="129"/>
      <c r="O80" s="129"/>
      <c r="P80" s="129"/>
      <c r="Q80" s="130"/>
      <c r="R80" s="131"/>
      <c r="S80" s="132"/>
      <c r="T80" s="68"/>
      <c r="U80" s="61"/>
      <c r="V80" s="133"/>
      <c r="W80" s="190" t="str">
        <f>IF(COUNTBLANK(AC73:AC76)=0,IF(AC75&gt;AC76,W75,W76),"-")</f>
        <v>-</v>
      </c>
      <c r="X80" s="135"/>
      <c r="Y80" s="135"/>
      <c r="Z80" s="135"/>
      <c r="AA80" s="136"/>
      <c r="AB80" s="137"/>
      <c r="AC80" s="138"/>
      <c r="AD80" s="68"/>
      <c r="AE80" s="61"/>
      <c r="AF80" s="139"/>
      <c r="AG80" s="191" t="str">
        <f>IF(COUNTBLANK(AM73:AM76)=0,IF(AM75&gt;AM76,AG75,AG76),"-")</f>
        <v>-</v>
      </c>
      <c r="AH80" s="192"/>
      <c r="AI80" s="192"/>
      <c r="AJ80" s="192"/>
      <c r="AK80" s="193"/>
      <c r="AL80" s="194"/>
      <c r="AM80" s="195"/>
      <c r="AN80" s="68" t="str">
        <f>AG79</f>
        <v>-</v>
      </c>
    </row>
    <row r="81" ht="13.5" customHeight="1">
      <c r="A81" s="203"/>
      <c r="B81" s="145" t="s">
        <v>60</v>
      </c>
      <c r="C81" s="146" t="s">
        <v>5</v>
      </c>
      <c r="D81" s="147"/>
      <c r="E81" s="147"/>
      <c r="F81" s="147"/>
      <c r="G81" s="148"/>
      <c r="H81" s="149" t="s">
        <v>57</v>
      </c>
      <c r="I81" s="150"/>
      <c r="J81" s="204"/>
      <c r="K81" s="203"/>
      <c r="L81" s="152" t="s">
        <v>60</v>
      </c>
      <c r="M81" s="153" t="s">
        <v>5</v>
      </c>
      <c r="N81" s="154"/>
      <c r="O81" s="154"/>
      <c r="P81" s="154"/>
      <c r="Q81" s="155"/>
      <c r="R81" s="156" t="s">
        <v>57</v>
      </c>
      <c r="S81" s="157"/>
      <c r="T81" s="204"/>
      <c r="U81" s="203"/>
      <c r="V81" s="158" t="s">
        <v>60</v>
      </c>
      <c r="W81" s="159" t="s">
        <v>5</v>
      </c>
      <c r="X81" s="160"/>
      <c r="Y81" s="160"/>
      <c r="Z81" s="160"/>
      <c r="AA81" s="161"/>
      <c r="AB81" s="162" t="s">
        <v>57</v>
      </c>
      <c r="AC81" s="163"/>
      <c r="AD81" s="204"/>
      <c r="AE81" s="203"/>
      <c r="AF81" s="196" t="s">
        <v>60</v>
      </c>
      <c r="AG81" s="197" t="s">
        <v>5</v>
      </c>
      <c r="AH81" s="198"/>
      <c r="AI81" s="198"/>
      <c r="AJ81" s="198"/>
      <c r="AK81" s="199"/>
      <c r="AL81" s="200" t="s">
        <v>57</v>
      </c>
      <c r="AM81" s="201"/>
      <c r="AN81" s="204"/>
    </row>
    <row r="82" ht="27.0" customHeight="1">
      <c r="A82" s="205"/>
      <c r="B82" s="206"/>
      <c r="C82" s="207"/>
      <c r="D82" s="207"/>
      <c r="E82" s="207"/>
      <c r="F82" s="207"/>
      <c r="G82" s="207"/>
      <c r="H82" s="207"/>
      <c r="I82" s="208"/>
      <c r="J82" s="205"/>
      <c r="K82" s="205"/>
      <c r="L82" s="206"/>
      <c r="M82" s="207"/>
      <c r="N82" s="207"/>
      <c r="O82" s="207"/>
      <c r="P82" s="207"/>
      <c r="Q82" s="207"/>
      <c r="R82" s="207"/>
      <c r="S82" s="207"/>
      <c r="T82" s="205"/>
      <c r="U82" s="205"/>
      <c r="V82" s="206"/>
      <c r="W82" s="207"/>
      <c r="X82" s="207"/>
      <c r="Y82" s="207"/>
      <c r="Z82" s="207"/>
      <c r="AA82" s="207"/>
      <c r="AB82" s="207"/>
      <c r="AC82" s="207"/>
      <c r="AD82" s="205"/>
      <c r="AE82" s="205"/>
      <c r="AF82" s="206"/>
      <c r="AG82" s="207"/>
      <c r="AH82" s="207"/>
      <c r="AI82" s="207"/>
      <c r="AJ82" s="207"/>
      <c r="AK82" s="207"/>
      <c r="AL82" s="207"/>
      <c r="AM82" s="207"/>
      <c r="AN82" s="205"/>
    </row>
    <row r="83" ht="27.0" customHeight="1">
      <c r="A83" s="8"/>
      <c r="B83" s="62" t="s">
        <v>542</v>
      </c>
      <c r="C83" s="209" t="str">
        <f>IF(COUNTBLANK(I73:I76)=0,IF(I73&gt;I74,C73,C74),"-")</f>
        <v>-</v>
      </c>
      <c r="D83" s="64"/>
      <c r="E83" s="64"/>
      <c r="F83" s="64"/>
      <c r="G83" s="64"/>
      <c r="H83" s="210"/>
      <c r="I83" s="211"/>
      <c r="J83" s="8"/>
      <c r="K83" s="8"/>
      <c r="L83" s="69" t="s">
        <v>543</v>
      </c>
      <c r="M83" s="212" t="str">
        <f>IF(COUNTBLANK(S73:S76)=0,IF(S73&gt;S74,M73,M74),"-")</f>
        <v>-</v>
      </c>
      <c r="N83" s="71"/>
      <c r="O83" s="71"/>
      <c r="P83" s="71"/>
      <c r="Q83" s="71"/>
      <c r="R83" s="213"/>
      <c r="S83" s="214"/>
      <c r="T83" s="8"/>
      <c r="U83" s="8"/>
      <c r="V83" s="75" t="s">
        <v>544</v>
      </c>
      <c r="W83" s="215" t="str">
        <f>IF(COUNTBLANK(AC73:AC76)=0,IF(AC73&gt;AC74,W73,W74),"-")</f>
        <v>-</v>
      </c>
      <c r="X83" s="77"/>
      <c r="Y83" s="77"/>
      <c r="Z83" s="77"/>
      <c r="AA83" s="77"/>
      <c r="AB83" s="216"/>
      <c r="AC83" s="217"/>
      <c r="AD83" s="8"/>
      <c r="AE83" s="8"/>
      <c r="AF83" s="81" t="s">
        <v>545</v>
      </c>
      <c r="AG83" s="218" t="str">
        <f>IF(COUNTBLANK(AM73:AM76)=0,IF(AM73&gt;AM74,AG73,AG74),"-")</f>
        <v>-</v>
      </c>
      <c r="AH83" s="83"/>
      <c r="AI83" s="83"/>
      <c r="AJ83" s="83"/>
      <c r="AK83" s="83"/>
      <c r="AL83" s="219"/>
      <c r="AM83" s="220"/>
      <c r="AN83" s="8"/>
    </row>
    <row r="84" ht="27.0" customHeight="1">
      <c r="A84" s="8"/>
      <c r="B84" s="221" t="s">
        <v>546</v>
      </c>
      <c r="C84" s="222" t="str">
        <f>IF(COUNTBLANK(I79:I80)=0,IF(I79&gt;I80,C79,C80),"-")</f>
        <v>-</v>
      </c>
      <c r="H84" s="223"/>
      <c r="I84" s="224"/>
      <c r="J84" s="8"/>
      <c r="K84" s="8"/>
      <c r="L84" s="225" t="s">
        <v>547</v>
      </c>
      <c r="M84" s="226" t="str">
        <f>IF(COUNTBLANK(S79:S80)=0,IF(S79&gt;S80,M79,M80),"-")</f>
        <v>-</v>
      </c>
      <c r="R84" s="227"/>
      <c r="S84" s="228"/>
      <c r="T84" s="8"/>
      <c r="U84" s="8"/>
      <c r="V84" s="229" t="s">
        <v>548</v>
      </c>
      <c r="W84" s="230" t="str">
        <f>IF(COUNTBLANK(AC79:AC80)=0,IF(AC79&gt;AC80,W79,W80),"-")</f>
        <v>-</v>
      </c>
      <c r="AB84" s="231"/>
      <c r="AC84" s="232"/>
      <c r="AD84" s="8"/>
      <c r="AE84" s="8"/>
      <c r="AF84" s="233" t="s">
        <v>549</v>
      </c>
      <c r="AG84" s="234" t="str">
        <f>IF(COUNTBLANK(AM79:AM80)=0,IF(AM79&gt;AM80,AG79,AG80),"-")</f>
        <v>-</v>
      </c>
      <c r="AL84" s="235"/>
      <c r="AM84" s="236"/>
      <c r="AN84" s="8"/>
    </row>
    <row r="85" ht="27.0" customHeight="1">
      <c r="A85" s="8"/>
      <c r="B85" s="111" t="s">
        <v>550</v>
      </c>
      <c r="C85" s="237" t="str">
        <f>IF(COUNTBLANK(I79:I80)=0,IF(I79&gt;I80,C80,C79),"-")</f>
        <v>-</v>
      </c>
      <c r="H85" s="238"/>
      <c r="I85" s="239"/>
      <c r="J85" s="8"/>
      <c r="K85" s="8"/>
      <c r="L85" s="116" t="s">
        <v>551</v>
      </c>
      <c r="M85" s="237" t="str">
        <f>IF(COUNTBLANK(S79:S80)=0,IF(S79&gt;S80,M80,M79),"-")</f>
        <v>-</v>
      </c>
      <c r="R85" s="238"/>
      <c r="S85" s="240"/>
      <c r="T85" s="8"/>
      <c r="U85" s="8"/>
      <c r="V85" s="118" t="s">
        <v>552</v>
      </c>
      <c r="W85" s="237" t="str">
        <f>IF(COUNTBLANK(AC79:AC80)=0,IF(AC79&gt;AC80,W80,W79),"-")</f>
        <v>-</v>
      </c>
      <c r="AB85" s="238"/>
      <c r="AC85" s="241"/>
      <c r="AD85" s="8"/>
      <c r="AE85" s="8"/>
      <c r="AF85" s="120" t="s">
        <v>553</v>
      </c>
      <c r="AG85" s="237" t="str">
        <f>IF(COUNTBLANK(AM79:AM80)=0,IF(AM79&gt;AM80,AG80,AG79),"-")</f>
        <v>-</v>
      </c>
      <c r="AL85" s="238"/>
      <c r="AM85" s="242"/>
      <c r="AN85" s="8"/>
    </row>
    <row r="86" ht="27.0" customHeight="1">
      <c r="A86" s="8"/>
      <c r="B86" s="243" t="s">
        <v>554</v>
      </c>
      <c r="C86" s="244" t="str">
        <f>IF(COUNTBLANK(I73:I76)=0,IF(I75&gt;I76,C76,C75),"-")</f>
        <v>-</v>
      </c>
      <c r="D86" s="185"/>
      <c r="E86" s="185"/>
      <c r="F86" s="185"/>
      <c r="G86" s="185"/>
      <c r="H86" s="245"/>
      <c r="I86" s="246"/>
      <c r="J86" s="8"/>
      <c r="K86" s="8"/>
      <c r="L86" s="247" t="s">
        <v>555</v>
      </c>
      <c r="M86" s="248" t="str">
        <f>IF(COUNTBLANK(S73:S76)=0,IF(S75&gt;S76,M76,M75),"-")</f>
        <v>-</v>
      </c>
      <c r="N86" s="129"/>
      <c r="O86" s="129"/>
      <c r="P86" s="129"/>
      <c r="Q86" s="129"/>
      <c r="R86" s="249"/>
      <c r="S86" s="250"/>
      <c r="T86" s="8"/>
      <c r="U86" s="8"/>
      <c r="V86" s="251" t="s">
        <v>556</v>
      </c>
      <c r="W86" s="252" t="str">
        <f>IF(COUNTBLANK(AC73:AC76)=0,IF(AC75&gt;AC76,W76,W75),"-")</f>
        <v>-</v>
      </c>
      <c r="X86" s="135"/>
      <c r="Y86" s="135"/>
      <c r="Z86" s="135"/>
      <c r="AA86" s="135"/>
      <c r="AB86" s="253"/>
      <c r="AC86" s="254"/>
      <c r="AD86" s="8"/>
      <c r="AE86" s="8"/>
      <c r="AF86" s="255" t="s">
        <v>557</v>
      </c>
      <c r="AG86" s="256" t="str">
        <f>IF(COUNTBLANK(AM73:AM76)=0,IF(AM75&gt;AM76,AG76,AG75),"-")</f>
        <v>-</v>
      </c>
      <c r="AH86" s="192"/>
      <c r="AI86" s="192"/>
      <c r="AJ86" s="192"/>
      <c r="AK86" s="192"/>
      <c r="AL86" s="257"/>
      <c r="AM86" s="258"/>
      <c r="AN86" s="8"/>
    </row>
    <row r="87" ht="27.0" customHeight="1">
      <c r="A87" s="259"/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</row>
    <row r="88" ht="27.0" customHeight="1">
      <c r="A88" s="259"/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</row>
    <row r="89" ht="27.0" customHeight="1">
      <c r="A89" s="44" t="s">
        <v>558</v>
      </c>
    </row>
    <row r="90" ht="27.0" customHeight="1">
      <c r="H90" s="8"/>
      <c r="I90" s="8"/>
      <c r="J90" s="8"/>
      <c r="K90" s="8"/>
      <c r="L90" s="8"/>
      <c r="M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3.5" customHeight="1">
      <c r="B91" s="498" t="s">
        <v>559</v>
      </c>
      <c r="C91" s="499"/>
      <c r="D91" s="499"/>
      <c r="E91" s="499"/>
      <c r="F91" s="499"/>
      <c r="G91" s="500" t="s">
        <v>560</v>
      </c>
      <c r="H91" s="501"/>
      <c r="I91" s="502"/>
      <c r="J91" s="8"/>
      <c r="K91" s="8"/>
      <c r="L91" s="8"/>
      <c r="M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ht="13.5" customHeight="1">
      <c r="A92" s="266" t="s">
        <v>561</v>
      </c>
      <c r="B92" s="503">
        <v>49.0</v>
      </c>
      <c r="C92" s="237" t="str">
        <f>IFERROR(VLOOKUP(A92,$B$60:$G$63,2,FALSE),IFERROR(VLOOKUP(A92,$L$60:$Q$63,2,FALSE),IFERROR(VLOOKUP(A92,$V$60:$AA$63,2,FALSE),IFERROR(VLOOKUP(A92,$AF$60:$AK$63,2,FALSE),IFERROR(VLOOKUP(A92,$B$83:$G$86,2,FALSE),IFERROR(VLOOKUP(A92,$L$83:$Q$86,2,FALSE),IFERROR(VLOOKUP(A92,$V$83:$AA$86,2,FALSE),IFERROR(VLOOKUP(A92,$AF$83:$AK$86,2,FALSE),""))))))))</f>
        <v>-</v>
      </c>
      <c r="G92" s="269"/>
      <c r="H92" s="270"/>
      <c r="I92" s="504"/>
      <c r="J92" s="8"/>
      <c r="K92" s="8"/>
      <c r="L92" s="8"/>
      <c r="M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3.5" customHeight="1">
      <c r="B93" s="505"/>
      <c r="G93" s="269"/>
      <c r="I93" s="506"/>
      <c r="J93" s="8"/>
      <c r="K93" s="8"/>
      <c r="L93" s="8"/>
      <c r="M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3.5" customHeight="1">
      <c r="A94" s="266" t="s">
        <v>562</v>
      </c>
      <c r="B94" s="505"/>
      <c r="C94" s="507" t="str">
        <f>IFERROR(VLOOKUP(A94,$B$60:$G$63,2,FALSE),IFERROR(VLOOKUP(A94,$L$60:$Q$63,2,FALSE),IFERROR(VLOOKUP(A94,$V$60:$AA$63,2,FALSE),IFERROR(VLOOKUP(A94,$AF$60:$AK$63,2,FALSE),IFERROR(VLOOKUP(A94,$B$83:$G$86,2,FALSE),IFERROR(VLOOKUP(A94,$L$83:$Q$86,2,FALSE),IFERROR(VLOOKUP(A94,$V$83:$AA$86,2,FALSE),IFERROR(VLOOKUP(A94,$AF$83:$AK$86,2,FALSE),""))))))))</f>
        <v>-</v>
      </c>
      <c r="G94" s="269"/>
      <c r="H94" s="508"/>
      <c r="I94" s="509"/>
      <c r="J94" s="510"/>
      <c r="K94" s="261"/>
      <c r="L94" s="262" t="s">
        <v>83</v>
      </c>
      <c r="M94" s="263"/>
      <c r="N94" s="263"/>
      <c r="O94" s="263"/>
      <c r="P94" s="263"/>
      <c r="Q94" s="263"/>
      <c r="R94" s="264" t="s">
        <v>563</v>
      </c>
      <c r="S94" s="265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3.5" customHeight="1">
      <c r="B95" s="511"/>
      <c r="C95" s="512"/>
      <c r="D95" s="512"/>
      <c r="E95" s="512"/>
      <c r="F95" s="512"/>
      <c r="G95" s="513"/>
      <c r="H95" s="512"/>
      <c r="I95" s="514"/>
      <c r="J95" s="515"/>
      <c r="K95" s="516"/>
      <c r="L95" s="268">
        <v>2.0</v>
      </c>
      <c r="M95" s="237" t="str">
        <f>IF(COUNTBLANK(I92:I95)=2,IF(I92&gt;I94,C92,C94),"")</f>
        <v/>
      </c>
      <c r="Q95" s="269"/>
      <c r="R95" s="270"/>
      <c r="S95" s="271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3.5" customHeight="1">
      <c r="H96" s="8"/>
      <c r="I96" s="8"/>
      <c r="J96" s="515"/>
      <c r="K96" s="517"/>
      <c r="L96" s="269"/>
      <c r="Q96" s="269"/>
      <c r="S96" s="267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3.5" customHeight="1">
      <c r="B97" s="498" t="s">
        <v>559</v>
      </c>
      <c r="C97" s="499"/>
      <c r="D97" s="499"/>
      <c r="E97" s="499"/>
      <c r="F97" s="499"/>
      <c r="G97" s="500" t="str">
        <f>G91</f>
        <v>17H00 - 19H00</v>
      </c>
      <c r="H97" s="501"/>
      <c r="I97" s="502"/>
      <c r="J97" s="515"/>
      <c r="K97" s="516"/>
      <c r="L97" s="269"/>
      <c r="M97" s="230" t="str">
        <f>IF(COUNTBLANK(I98:I101)=2,IF(I98&gt;I100,C98,C100),"")</f>
        <v/>
      </c>
      <c r="Q97" s="269"/>
      <c r="R97" s="272"/>
      <c r="S97" s="273"/>
      <c r="T97" s="51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3.5" customHeight="1">
      <c r="A98" s="266" t="s">
        <v>564</v>
      </c>
      <c r="B98" s="503">
        <v>50.0</v>
      </c>
      <c r="C98" s="237" t="str">
        <f>IFERROR(VLOOKUP(A98,$B$60:$G$63,2,FALSE),IFERROR(VLOOKUP(A98,$L$60:$Q$63,2,FALSE),IFERROR(VLOOKUP(A98,$V$60:$AA$63,2,FALSE),IFERROR(VLOOKUP(A98,$AF$60:$AK$63,2,FALSE),IFERROR(VLOOKUP(A98,$B$83:$G$86,2,FALSE),IFERROR(VLOOKUP(A98,$L$83:$Q$86,2,FALSE),IFERROR(VLOOKUP(A98,$V$83:$AA$86,2,FALSE),IFERROR(VLOOKUP(A98,$AF$83:$AK$86,2,FALSE),""))))))))</f>
        <v>-</v>
      </c>
      <c r="G98" s="269"/>
      <c r="H98" s="270"/>
      <c r="I98" s="504"/>
      <c r="J98" s="515"/>
      <c r="K98" s="516"/>
      <c r="L98" s="280"/>
      <c r="M98" s="281"/>
      <c r="N98" s="281"/>
      <c r="O98" s="281"/>
      <c r="P98" s="281"/>
      <c r="Q98" s="280"/>
      <c r="R98" s="281"/>
      <c r="S98" s="282"/>
      <c r="T98" s="519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3.5" customHeight="1">
      <c r="B99" s="505"/>
      <c r="G99" s="269"/>
      <c r="I99" s="506"/>
      <c r="J99" s="520"/>
      <c r="K99" s="8"/>
      <c r="L99" s="8"/>
      <c r="M99" s="8"/>
      <c r="T99" s="519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3.5" customHeight="1">
      <c r="A100" s="266" t="s">
        <v>565</v>
      </c>
      <c r="B100" s="505"/>
      <c r="C100" s="507" t="str">
        <f>IFERROR(VLOOKUP(A100,$B$60:$G$63,2,FALSE),IFERROR(VLOOKUP(A100,$L$60:$Q$63,2,FALSE),IFERROR(VLOOKUP(A100,$V$60:$AA$63,2,FALSE),IFERROR(VLOOKUP(A100,$AF$60:$AK$63,2,FALSE),IFERROR(VLOOKUP(A100,$B$83:$G$86,2,FALSE),IFERROR(VLOOKUP(A100,$L$83:$Q$86,2,FALSE),IFERROR(VLOOKUP(A100,$V$83:$AA$86,2,FALSE),IFERROR(VLOOKUP(A100,$AF$83:$AK$86,2,FALSE),""))))))))</f>
        <v>-</v>
      </c>
      <c r="G100" s="269"/>
      <c r="H100" s="508"/>
      <c r="I100" s="509"/>
      <c r="J100" s="8"/>
      <c r="K100" s="8"/>
      <c r="L100" s="8"/>
      <c r="M100" s="8"/>
      <c r="T100" s="519"/>
      <c r="U100" s="8"/>
      <c r="V100" s="275" t="s">
        <v>87</v>
      </c>
      <c r="W100" s="276"/>
      <c r="X100" s="276"/>
      <c r="Y100" s="276"/>
      <c r="Z100" s="276"/>
      <c r="AA100" s="277" t="s">
        <v>470</v>
      </c>
      <c r="AB100" s="278"/>
      <c r="AC100" s="279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3.5" customHeight="1">
      <c r="B101" s="511"/>
      <c r="C101" s="512"/>
      <c r="D101" s="512"/>
      <c r="E101" s="512"/>
      <c r="F101" s="512"/>
      <c r="G101" s="513"/>
      <c r="H101" s="512"/>
      <c r="I101" s="514"/>
      <c r="J101" s="8"/>
      <c r="K101" s="8"/>
      <c r="L101" s="8"/>
      <c r="M101" s="8"/>
      <c r="T101" s="519"/>
      <c r="U101" s="8"/>
      <c r="V101" s="284">
        <v>34.0</v>
      </c>
      <c r="W101" s="285" t="str">
        <f>IF(COUNTBLANK(S95:S98)=2,IF(S95&gt;S97,M95,M97),"")</f>
        <v/>
      </c>
      <c r="AA101" s="269"/>
      <c r="AB101" s="270"/>
      <c r="AC101" s="286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3.5" customHeight="1">
      <c r="H102" s="8"/>
      <c r="I102" s="8"/>
      <c r="J102" s="8"/>
      <c r="K102" s="8"/>
      <c r="L102" s="8"/>
      <c r="M102" s="8"/>
      <c r="T102" s="519"/>
      <c r="U102" s="287"/>
      <c r="V102" s="288"/>
      <c r="AA102" s="269"/>
      <c r="AC102" s="289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3.5" customHeight="1">
      <c r="B103" s="498" t="s">
        <v>559</v>
      </c>
      <c r="C103" s="499"/>
      <c r="D103" s="499"/>
      <c r="E103" s="499"/>
      <c r="F103" s="499"/>
      <c r="G103" s="500" t="str">
        <f>G97</f>
        <v>17H00 - 19H00</v>
      </c>
      <c r="H103" s="501"/>
      <c r="I103" s="502"/>
      <c r="J103" s="8"/>
      <c r="K103" s="8"/>
      <c r="L103" s="8"/>
      <c r="M103" s="8"/>
      <c r="T103" s="519"/>
      <c r="U103" s="8"/>
      <c r="V103" s="288"/>
      <c r="W103" s="292" t="str">
        <f>IF(COUNTBLANK(S107:S110)=2,IF(S107&gt;S109,M107,M109),"")</f>
        <v/>
      </c>
      <c r="AA103" s="269"/>
      <c r="AB103" s="293"/>
      <c r="AC103" s="294"/>
      <c r="AD103" s="521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ht="13.5" customHeight="1">
      <c r="A104" s="266" t="s">
        <v>566</v>
      </c>
      <c r="B104" s="503">
        <v>51.0</v>
      </c>
      <c r="C104" s="237" t="str">
        <f>IFERROR(VLOOKUP(A104,$B$60:$G$63,2,FALSE),IFERROR(VLOOKUP(A104,$L$60:$Q$63,2,FALSE),IFERROR(VLOOKUP(A104,$V$60:$AA$63,2,FALSE),IFERROR(VLOOKUP(A104,$AF$60:$AK$63,2,FALSE),IFERROR(VLOOKUP(A104,$B$83:$G$86,2,FALSE),IFERROR(VLOOKUP(A104,$L$83:$Q$86,2,FALSE),IFERROR(VLOOKUP(A104,$V$83:$AA$86,2,FALSE),IFERROR(VLOOKUP(A104,$AF$83:$AK$86,2,FALSE),""))))))))</f>
        <v>-</v>
      </c>
      <c r="G104" s="269"/>
      <c r="H104" s="270"/>
      <c r="I104" s="504"/>
      <c r="J104" s="8"/>
      <c r="K104" s="8"/>
      <c r="L104" s="8"/>
      <c r="M104" s="8"/>
      <c r="T104" s="519"/>
      <c r="U104" s="8"/>
      <c r="V104" s="296"/>
      <c r="W104" s="297"/>
      <c r="X104" s="297"/>
      <c r="Y104" s="297"/>
      <c r="Z104" s="297"/>
      <c r="AA104" s="298"/>
      <c r="AB104" s="297"/>
      <c r="AC104" s="299"/>
      <c r="AD104" s="522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ht="13.5" customHeight="1">
      <c r="B105" s="505"/>
      <c r="G105" s="269"/>
      <c r="I105" s="506"/>
      <c r="J105" s="8"/>
      <c r="K105" s="8"/>
      <c r="L105" s="8"/>
      <c r="M105" s="8"/>
      <c r="T105" s="519"/>
      <c r="AD105" s="522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ht="13.5" customHeight="1">
      <c r="A106" s="266" t="s">
        <v>567</v>
      </c>
      <c r="B106" s="505"/>
      <c r="C106" s="507" t="str">
        <f>IFERROR(VLOOKUP(A106,$B$60:$G$63,2,FALSE),IFERROR(VLOOKUP(A106,$L$60:$Q$63,2,FALSE),IFERROR(VLOOKUP(A106,$V$60:$AA$63,2,FALSE),IFERROR(VLOOKUP(A106,$AF$60:$AK$63,2,FALSE),IFERROR(VLOOKUP(A106,$B$83:$G$86,2,FALSE),IFERROR(VLOOKUP(A106,$L$83:$Q$86,2,FALSE),IFERROR(VLOOKUP(A106,$V$83:$AA$86,2,FALSE),IFERROR(VLOOKUP(A106,$AF$83:$AK$86,2,FALSE),""))))))))</f>
        <v>-</v>
      </c>
      <c r="G106" s="269"/>
      <c r="H106" s="508"/>
      <c r="I106" s="509"/>
      <c r="J106" s="510"/>
      <c r="K106" s="261"/>
      <c r="L106" s="262" t="s">
        <v>83</v>
      </c>
      <c r="M106" s="263"/>
      <c r="N106" s="263"/>
      <c r="O106" s="263"/>
      <c r="P106" s="263"/>
      <c r="Q106" s="263"/>
      <c r="R106" s="264" t="str">
        <f>R94</f>
        <v>19H30 - 21H00</v>
      </c>
      <c r="S106" s="265"/>
      <c r="T106" s="519"/>
      <c r="AD106" s="522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3.5" customHeight="1">
      <c r="B107" s="511"/>
      <c r="C107" s="512"/>
      <c r="D107" s="512"/>
      <c r="E107" s="512"/>
      <c r="F107" s="512"/>
      <c r="G107" s="513"/>
      <c r="H107" s="512"/>
      <c r="I107" s="514"/>
      <c r="J107" s="515"/>
      <c r="K107" s="516"/>
      <c r="L107" s="268">
        <v>4.0</v>
      </c>
      <c r="M107" s="237" t="str">
        <f>IF(COUNTBLANK(I104:I107)=2,IF(I104&gt;I106,C104,C106),"")</f>
        <v/>
      </c>
      <c r="Q107" s="269"/>
      <c r="R107" s="270"/>
      <c r="S107" s="271"/>
      <c r="T107" s="519"/>
      <c r="AD107" s="522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ht="13.5" customHeight="1">
      <c r="H108" s="8"/>
      <c r="I108" s="8"/>
      <c r="J108" s="515"/>
      <c r="K108" s="517"/>
      <c r="L108" s="269"/>
      <c r="Q108" s="269"/>
      <c r="S108" s="267"/>
      <c r="T108" s="523"/>
      <c r="AD108" s="522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ht="13.5" customHeight="1">
      <c r="B109" s="498" t="s">
        <v>559</v>
      </c>
      <c r="C109" s="499"/>
      <c r="D109" s="499"/>
      <c r="E109" s="499"/>
      <c r="F109" s="499"/>
      <c r="G109" s="500" t="str">
        <f>G103</f>
        <v>17H00 - 19H00</v>
      </c>
      <c r="H109" s="501"/>
      <c r="I109" s="502"/>
      <c r="J109" s="515"/>
      <c r="K109" s="516"/>
      <c r="L109" s="269"/>
      <c r="M109" s="230" t="str">
        <f>IF(COUNTBLANK(I110:I113)=2,IF(I110&gt;I112,C110,C112),"")</f>
        <v/>
      </c>
      <c r="Q109" s="269"/>
      <c r="R109" s="272"/>
      <c r="S109" s="273"/>
      <c r="AD109" s="522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ht="13.5" customHeight="1">
      <c r="A110" s="266" t="s">
        <v>568</v>
      </c>
      <c r="B110" s="503">
        <v>52.0</v>
      </c>
      <c r="C110" s="237" t="str">
        <f>IFERROR(VLOOKUP(A110,$B$60:$G$63,2,FALSE),IFERROR(VLOOKUP(A110,$L$60:$Q$63,2,FALSE),IFERROR(VLOOKUP(A110,$V$60:$AA$63,2,FALSE),IFERROR(VLOOKUP(A110,$AF$60:$AK$63,2,FALSE),IFERROR(VLOOKUP(A110,$B$83:$G$86,2,FALSE),IFERROR(VLOOKUP(A110,$L$83:$Q$86,2,FALSE),IFERROR(VLOOKUP(A110,$V$83:$AA$86,2,FALSE),IFERROR(VLOOKUP(A110,$AF$83:$AK$86,2,FALSE),""))))))))</f>
        <v>-</v>
      </c>
      <c r="G110" s="269"/>
      <c r="H110" s="270"/>
      <c r="I110" s="504"/>
      <c r="J110" s="515"/>
      <c r="K110" s="516"/>
      <c r="L110" s="280"/>
      <c r="M110" s="281"/>
      <c r="N110" s="281"/>
      <c r="O110" s="281"/>
      <c r="P110" s="281"/>
      <c r="Q110" s="280"/>
      <c r="R110" s="281"/>
      <c r="S110" s="282"/>
      <c r="AD110" s="522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ht="13.5" customHeight="1">
      <c r="B111" s="505"/>
      <c r="G111" s="269"/>
      <c r="I111" s="506"/>
      <c r="J111" s="520"/>
      <c r="K111" s="8"/>
      <c r="L111" s="8"/>
      <c r="M111" s="8"/>
      <c r="AD111" s="522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ht="13.5" customHeight="1">
      <c r="A112" s="266" t="s">
        <v>569</v>
      </c>
      <c r="B112" s="505"/>
      <c r="C112" s="507" t="str">
        <f>IFERROR(VLOOKUP(A112,$B$60:$G$63,2,FALSE),IFERROR(VLOOKUP(A112,$L$60:$Q$63,2,FALSE),IFERROR(VLOOKUP(A112,$V$60:$AA$63,2,FALSE),IFERROR(VLOOKUP(A112,$AF$60:$AK$63,2,FALSE),IFERROR(VLOOKUP(A112,$B$83:$G$86,2,FALSE),IFERROR(VLOOKUP(A112,$L$83:$Q$86,2,FALSE),IFERROR(VLOOKUP(A112,$V$83:$AA$86,2,FALSE),IFERROR(VLOOKUP(A112,$AF$83:$AK$86,2,FALSE),""))))))))</f>
        <v>-</v>
      </c>
      <c r="G112" s="269"/>
      <c r="H112" s="508"/>
      <c r="I112" s="509"/>
      <c r="J112" s="8"/>
      <c r="K112" s="8"/>
      <c r="L112" s="8"/>
      <c r="M112" s="8"/>
      <c r="AD112" s="522"/>
      <c r="AE112" s="304"/>
      <c r="AF112" s="305" t="s">
        <v>91</v>
      </c>
      <c r="AG112" s="306"/>
      <c r="AH112" s="306"/>
      <c r="AI112" s="306"/>
      <c r="AJ112" s="306"/>
      <c r="AK112" s="306"/>
      <c r="AL112" s="307" t="s">
        <v>473</v>
      </c>
      <c r="AM112" s="308"/>
      <c r="AN112" s="8"/>
    </row>
    <row r="113" ht="13.5" customHeight="1">
      <c r="B113" s="511"/>
      <c r="C113" s="512"/>
      <c r="D113" s="512"/>
      <c r="E113" s="512"/>
      <c r="F113" s="512"/>
      <c r="G113" s="513"/>
      <c r="H113" s="512"/>
      <c r="I113" s="514"/>
      <c r="J113" s="8"/>
      <c r="K113" s="8"/>
      <c r="L113" s="8"/>
      <c r="M113" s="8"/>
      <c r="AD113" s="522"/>
      <c r="AE113" s="304"/>
      <c r="AF113" s="268">
        <v>6.0</v>
      </c>
      <c r="AG113" s="285" t="str">
        <f>IF(COUNTBLANK(AC101:AC104)=2,IF(AC101&gt;AC103,W101,W103),"")</f>
        <v/>
      </c>
      <c r="AK113" s="269"/>
      <c r="AL113" s="270"/>
      <c r="AM113" s="309"/>
      <c r="AN113" s="8"/>
    </row>
    <row r="114" ht="13.5" customHeight="1">
      <c r="H114" s="8"/>
      <c r="I114" s="8"/>
      <c r="J114" s="8"/>
      <c r="K114" s="8"/>
      <c r="L114" s="8"/>
      <c r="M114" s="8"/>
      <c r="AD114" s="522"/>
      <c r="AE114" s="310"/>
      <c r="AF114" s="269"/>
      <c r="AK114" s="269"/>
      <c r="AM114" s="311"/>
      <c r="AN114" s="8"/>
    </row>
    <row r="115" ht="13.5" customHeight="1">
      <c r="B115" s="498" t="s">
        <v>559</v>
      </c>
      <c r="C115" s="499"/>
      <c r="D115" s="499"/>
      <c r="E115" s="499"/>
      <c r="F115" s="499"/>
      <c r="G115" s="500" t="str">
        <f>G109</f>
        <v>17H00 - 19H00</v>
      </c>
      <c r="H115" s="501"/>
      <c r="I115" s="502"/>
      <c r="J115" s="8"/>
      <c r="K115" s="8"/>
      <c r="L115" s="8"/>
      <c r="M115" s="8"/>
      <c r="AD115" s="522"/>
      <c r="AE115" s="304"/>
      <c r="AF115" s="269"/>
      <c r="AG115" s="312" t="str">
        <f>IF(COUNTBLANK(AC125:AC128)=2,IF(AC125&gt;AC127,W125,W127),"")</f>
        <v/>
      </c>
      <c r="AK115" s="269"/>
      <c r="AL115" s="313"/>
      <c r="AM115" s="314"/>
      <c r="AN115" s="8"/>
    </row>
    <row r="116" ht="13.5" customHeight="1">
      <c r="A116" s="266" t="s">
        <v>570</v>
      </c>
      <c r="B116" s="503">
        <v>53.0</v>
      </c>
      <c r="C116" s="237" t="str">
        <f>IFERROR(VLOOKUP(A116,$B$60:$G$63,2,FALSE),IFERROR(VLOOKUP(A116,$L$60:$Q$63,2,FALSE),IFERROR(VLOOKUP(A116,$V$60:$AA$63,2,FALSE),IFERROR(VLOOKUP(A116,$AF$60:$AK$63,2,FALSE),IFERROR(VLOOKUP(A116,$B$83:$G$86,2,FALSE),IFERROR(VLOOKUP(A116,$L$83:$Q$86,2,FALSE),IFERROR(VLOOKUP(A116,$V$83:$AA$86,2,FALSE),IFERROR(VLOOKUP(A116,$AF$83:$AK$86,2,FALSE),""))))))))</f>
        <v>-</v>
      </c>
      <c r="G116" s="269"/>
      <c r="H116" s="270"/>
      <c r="I116" s="504"/>
      <c r="J116" s="8"/>
      <c r="K116" s="8"/>
      <c r="L116" s="8"/>
      <c r="M116" s="8"/>
      <c r="AD116" s="522"/>
      <c r="AE116" s="304"/>
      <c r="AF116" s="315"/>
      <c r="AG116" s="316"/>
      <c r="AH116" s="316"/>
      <c r="AI116" s="316"/>
      <c r="AJ116" s="316"/>
      <c r="AK116" s="315"/>
      <c r="AL116" s="316"/>
      <c r="AM116" s="308"/>
      <c r="AN116" s="8"/>
    </row>
    <row r="117" ht="13.5" customHeight="1">
      <c r="B117" s="505"/>
      <c r="G117" s="269"/>
      <c r="I117" s="506"/>
      <c r="J117" s="8"/>
      <c r="K117" s="8"/>
      <c r="L117" s="8"/>
      <c r="M117" s="8"/>
      <c r="AD117" s="522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ht="13.5" customHeight="1">
      <c r="A118" s="266" t="s">
        <v>571</v>
      </c>
      <c r="B118" s="505"/>
      <c r="C118" s="507" t="str">
        <f>IFERROR(VLOOKUP(A118,$B$60:$G$63,2,FALSE),IFERROR(VLOOKUP(A118,$L$60:$Q$63,2,FALSE),IFERROR(VLOOKUP(A118,$V$60:$AA$63,2,FALSE),IFERROR(VLOOKUP(A118,$AF$60:$AK$63,2,FALSE),IFERROR(VLOOKUP(A118,$B$83:$G$86,2,FALSE),IFERROR(VLOOKUP(A118,$L$83:$Q$86,2,FALSE),IFERROR(VLOOKUP(A118,$V$83:$AA$86,2,FALSE),IFERROR(VLOOKUP(A118,$AF$83:$AK$86,2,FALSE),""))))))))</f>
        <v>-</v>
      </c>
      <c r="G118" s="269"/>
      <c r="H118" s="508"/>
      <c r="I118" s="509"/>
      <c r="J118" s="510"/>
      <c r="K118" s="261"/>
      <c r="L118" s="262" t="s">
        <v>83</v>
      </c>
      <c r="M118" s="263"/>
      <c r="N118" s="263"/>
      <c r="O118" s="263"/>
      <c r="P118" s="263"/>
      <c r="Q118" s="263"/>
      <c r="R118" s="264" t="str">
        <f>R94</f>
        <v>19H30 - 21H00</v>
      </c>
      <c r="S118" s="265"/>
      <c r="AD118" s="522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ht="13.5" customHeight="1">
      <c r="B119" s="511"/>
      <c r="C119" s="512"/>
      <c r="D119" s="512"/>
      <c r="E119" s="512"/>
      <c r="F119" s="512"/>
      <c r="G119" s="513"/>
      <c r="H119" s="512"/>
      <c r="I119" s="514"/>
      <c r="J119" s="515"/>
      <c r="K119" s="516"/>
      <c r="L119" s="268">
        <v>7.0</v>
      </c>
      <c r="M119" s="237" t="str">
        <f>IF(COUNTBLANK(I116:I119)=2,IF(I116&gt;I118,C116,C118),"")</f>
        <v/>
      </c>
      <c r="Q119" s="269"/>
      <c r="R119" s="270"/>
      <c r="S119" s="271"/>
      <c r="AD119" s="522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ht="13.5" customHeight="1">
      <c r="H120" s="8"/>
      <c r="I120" s="8"/>
      <c r="J120" s="515"/>
      <c r="K120" s="517"/>
      <c r="L120" s="269"/>
      <c r="Q120" s="269"/>
      <c r="S120" s="267"/>
      <c r="AD120" s="522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ht="13.5" customHeight="1">
      <c r="B121" s="498" t="s">
        <v>559</v>
      </c>
      <c r="C121" s="499"/>
      <c r="D121" s="499"/>
      <c r="E121" s="499"/>
      <c r="F121" s="499"/>
      <c r="G121" s="500" t="str">
        <f>G115</f>
        <v>17H00 - 19H00</v>
      </c>
      <c r="H121" s="501"/>
      <c r="I121" s="502"/>
      <c r="J121" s="515"/>
      <c r="K121" s="516"/>
      <c r="L121" s="269"/>
      <c r="M121" s="230" t="str">
        <f>IF(COUNTBLANK(I122:I125)=2,IF(I122&gt;I124,C122,C124),"")</f>
        <v/>
      </c>
      <c r="Q121" s="269"/>
      <c r="R121" s="272"/>
      <c r="S121" s="273"/>
      <c r="T121" s="518"/>
      <c r="AD121" s="522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ht="13.5" customHeight="1">
      <c r="A122" s="266" t="s">
        <v>572</v>
      </c>
      <c r="B122" s="503">
        <v>54.0</v>
      </c>
      <c r="C122" s="237" t="str">
        <f>IFERROR(VLOOKUP(A122,$B$60:$G$63,2,FALSE),IFERROR(VLOOKUP(A122,$L$60:$Q$63,2,FALSE),IFERROR(VLOOKUP(A122,$V$60:$AA$63,2,FALSE),IFERROR(VLOOKUP(A122,$AF$60:$AK$63,2,FALSE),IFERROR(VLOOKUP(A122,$B$83:$G$86,2,FALSE),IFERROR(VLOOKUP(A122,$L$83:$Q$86,2,FALSE),IFERROR(VLOOKUP(A122,$V$83:$AA$86,2,FALSE),IFERROR(VLOOKUP(A122,$AF$83:$AK$86,2,FALSE),""))))))))</f>
        <v>-</v>
      </c>
      <c r="G122" s="269"/>
      <c r="H122" s="270"/>
      <c r="I122" s="504"/>
      <c r="J122" s="515"/>
      <c r="K122" s="516"/>
      <c r="L122" s="280"/>
      <c r="M122" s="281"/>
      <c r="N122" s="281"/>
      <c r="O122" s="281"/>
      <c r="P122" s="281"/>
      <c r="Q122" s="280"/>
      <c r="R122" s="281"/>
      <c r="S122" s="282"/>
      <c r="T122" s="519"/>
      <c r="AD122" s="522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ht="13.5" customHeight="1">
      <c r="B123" s="505"/>
      <c r="G123" s="269"/>
      <c r="I123" s="506"/>
      <c r="J123" s="520"/>
      <c r="K123" s="8"/>
      <c r="L123" s="8"/>
      <c r="M123" s="8"/>
      <c r="T123" s="519"/>
      <c r="AD123" s="522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ht="13.5" customHeight="1">
      <c r="A124" s="266" t="s">
        <v>573</v>
      </c>
      <c r="B124" s="505"/>
      <c r="C124" s="507" t="str">
        <f>IFERROR(VLOOKUP(A124,$B$60:$G$63,2,FALSE),IFERROR(VLOOKUP(A124,$L$60:$Q$63,2,FALSE),IFERROR(VLOOKUP(A124,$V$60:$AA$63,2,FALSE),IFERROR(VLOOKUP(A124,$AF$60:$AK$63,2,FALSE),IFERROR(VLOOKUP(A124,$B$83:$G$86,2,FALSE),IFERROR(VLOOKUP(A124,$L$83:$Q$86,2,FALSE),IFERROR(VLOOKUP(A124,$V$83:$AA$86,2,FALSE),IFERROR(VLOOKUP(A124,$AF$83:$AK$86,2,FALSE),""))))))))</f>
        <v>-</v>
      </c>
      <c r="G124" s="269"/>
      <c r="H124" s="508"/>
      <c r="I124" s="509"/>
      <c r="J124" s="8"/>
      <c r="K124" s="8"/>
      <c r="L124" s="8"/>
      <c r="M124" s="8"/>
      <c r="T124" s="519"/>
      <c r="U124" s="8"/>
      <c r="V124" s="275" t="s">
        <v>87</v>
      </c>
      <c r="W124" s="276"/>
      <c r="X124" s="276"/>
      <c r="Y124" s="276"/>
      <c r="Z124" s="276"/>
      <c r="AA124" s="277" t="str">
        <f>AA100</f>
        <v>09H15 - 11H15 (DIM)</v>
      </c>
      <c r="AB124" s="278"/>
      <c r="AC124" s="279"/>
      <c r="AD124" s="522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ht="13.5" customHeight="1">
      <c r="B125" s="511"/>
      <c r="C125" s="512"/>
      <c r="D125" s="512"/>
      <c r="E125" s="512"/>
      <c r="F125" s="512"/>
      <c r="G125" s="513"/>
      <c r="H125" s="512"/>
      <c r="I125" s="514"/>
      <c r="J125" s="8"/>
      <c r="K125" s="8"/>
      <c r="L125" s="8"/>
      <c r="M125" s="8"/>
      <c r="T125" s="519"/>
      <c r="U125" s="8"/>
      <c r="V125" s="284">
        <v>35.0</v>
      </c>
      <c r="W125" s="285" t="str">
        <f>IF(COUNTBLANK(S119:S122)=2,IF(S119&gt;S121,M119,M121),"")</f>
        <v/>
      </c>
      <c r="AA125" s="269"/>
      <c r="AB125" s="270"/>
      <c r="AC125" s="286"/>
      <c r="AD125" s="522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ht="13.5" customHeight="1">
      <c r="H126" s="8"/>
      <c r="I126" s="8"/>
      <c r="J126" s="8"/>
      <c r="K126" s="8"/>
      <c r="L126" s="8"/>
      <c r="M126" s="8"/>
      <c r="T126" s="519"/>
      <c r="U126" s="287"/>
      <c r="V126" s="288"/>
      <c r="AA126" s="269"/>
      <c r="AC126" s="289"/>
      <c r="AD126" s="524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ht="13.5" customHeight="1">
      <c r="B127" s="498" t="s">
        <v>559</v>
      </c>
      <c r="C127" s="499"/>
      <c r="D127" s="499"/>
      <c r="E127" s="499"/>
      <c r="F127" s="499"/>
      <c r="G127" s="500" t="str">
        <f>G121</f>
        <v>17H00 - 19H00</v>
      </c>
      <c r="H127" s="501"/>
      <c r="I127" s="502"/>
      <c r="J127" s="8"/>
      <c r="T127" s="283"/>
      <c r="U127" s="8"/>
      <c r="V127" s="288"/>
      <c r="W127" s="292" t="str">
        <f>IF(COUNTBLANK(S131:S134)=2,IF(S131&gt;S133,M131,M133),"")</f>
        <v/>
      </c>
      <c r="AA127" s="269"/>
      <c r="AB127" s="293"/>
      <c r="AC127" s="294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ht="13.5" customHeight="1">
      <c r="A128" s="266" t="s">
        <v>574</v>
      </c>
      <c r="B128" s="503">
        <v>55.0</v>
      </c>
      <c r="C128" s="237" t="str">
        <f>IFERROR(VLOOKUP(A128,$B$60:$G$63,2,FALSE),IFERROR(VLOOKUP(A128,$L$60:$Q$63,2,FALSE),IFERROR(VLOOKUP(A128,$V$60:$AA$63,2,FALSE),IFERROR(VLOOKUP(A128,$AF$60:$AK$63,2,FALSE),IFERROR(VLOOKUP(A128,$B$83:$G$86,2,FALSE),IFERROR(VLOOKUP(A128,$L$83:$Q$86,2,FALSE),IFERROR(VLOOKUP(A128,$V$83:$AA$86,2,FALSE),IFERROR(VLOOKUP(A128,$AF$83:$AK$86,2,FALSE),""))))))))</f>
        <v>-</v>
      </c>
      <c r="G128" s="269"/>
      <c r="H128" s="270"/>
      <c r="I128" s="504"/>
      <c r="J128" s="266"/>
      <c r="T128" s="283"/>
      <c r="U128" s="8"/>
      <c r="V128" s="296"/>
      <c r="W128" s="297"/>
      <c r="X128" s="297"/>
      <c r="Y128" s="297"/>
      <c r="Z128" s="297"/>
      <c r="AA128" s="298"/>
      <c r="AB128" s="297"/>
      <c r="AC128" s="299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ht="13.5" customHeight="1">
      <c r="B129" s="505"/>
      <c r="G129" s="269"/>
      <c r="I129" s="506"/>
      <c r="J129" s="8"/>
      <c r="K129" s="8"/>
      <c r="T129" s="283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ht="13.5" customHeight="1">
      <c r="A130" s="266" t="s">
        <v>575</v>
      </c>
      <c r="B130" s="505"/>
      <c r="C130" s="507" t="str">
        <f>IFERROR(VLOOKUP(A130,$B$60:$G$63,2,FALSE),IFERROR(VLOOKUP(A130,$L$60:$Q$63,2,FALSE),IFERROR(VLOOKUP(A130,$V$60:$AA$63,2,FALSE),IFERROR(VLOOKUP(A130,$AF$60:$AK$63,2,FALSE),IFERROR(VLOOKUP(A130,$B$83:$G$86,2,FALSE),IFERROR(VLOOKUP(A130,$L$83:$Q$86,2,FALSE),IFERROR(VLOOKUP(A130,$V$83:$AA$86,2,FALSE),IFERROR(VLOOKUP(A130,$AF$83:$AK$86,2,FALSE),""))))))))</f>
        <v>-</v>
      </c>
      <c r="G130" s="269"/>
      <c r="H130" s="508"/>
      <c r="I130" s="509"/>
      <c r="J130" s="510"/>
      <c r="K130" s="261"/>
      <c r="L130" s="262" t="s">
        <v>83</v>
      </c>
      <c r="M130" s="263"/>
      <c r="N130" s="263"/>
      <c r="O130" s="263"/>
      <c r="P130" s="263"/>
      <c r="Q130" s="263"/>
      <c r="R130" s="264" t="str">
        <f>R94</f>
        <v>19H30 - 21H00</v>
      </c>
      <c r="S130" s="265"/>
      <c r="T130" s="283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ht="13.5" customHeight="1">
      <c r="B131" s="511"/>
      <c r="C131" s="512"/>
      <c r="D131" s="512"/>
      <c r="E131" s="512"/>
      <c r="F131" s="512"/>
      <c r="G131" s="513"/>
      <c r="H131" s="512"/>
      <c r="I131" s="514"/>
      <c r="J131" s="515"/>
      <c r="K131" s="516"/>
      <c r="L131" s="268" t="s">
        <v>95</v>
      </c>
      <c r="M131" s="237" t="str">
        <f>IF(COUNTBLANK(I128:I131)=2,IF(I128&gt;I130,C128,C130),"")</f>
        <v/>
      </c>
      <c r="Q131" s="269"/>
      <c r="R131" s="270"/>
      <c r="S131" s="271"/>
      <c r="T131" s="283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ht="13.5" customHeight="1">
      <c r="H132" s="8"/>
      <c r="I132" s="8"/>
      <c r="J132" s="515"/>
      <c r="K132" s="517"/>
      <c r="L132" s="269"/>
      <c r="Q132" s="269"/>
      <c r="S132" s="267"/>
      <c r="T132" s="301"/>
      <c r="AD132" s="8"/>
      <c r="AE132" s="8"/>
      <c r="AF132" s="8"/>
      <c r="AG132" s="8"/>
      <c r="AH132" s="8"/>
      <c r="AI132" s="290"/>
      <c r="AJ132" s="8"/>
      <c r="AK132" s="8"/>
      <c r="AL132" s="8"/>
      <c r="AM132" s="8"/>
      <c r="AN132" s="8"/>
    </row>
    <row r="133" ht="13.5" customHeight="1">
      <c r="B133" s="498" t="s">
        <v>559</v>
      </c>
      <c r="C133" s="499"/>
      <c r="D133" s="499"/>
      <c r="E133" s="499"/>
      <c r="F133" s="499"/>
      <c r="G133" s="500" t="str">
        <f>G127</f>
        <v>17H00 - 19H00</v>
      </c>
      <c r="H133" s="501"/>
      <c r="I133" s="502"/>
      <c r="J133" s="515"/>
      <c r="K133" s="516"/>
      <c r="L133" s="269"/>
      <c r="M133" s="230" t="str">
        <f>IF(COUNTBLANK(I134:I137)=2,IF(I134&gt;I136,C134,C136),"")</f>
        <v/>
      </c>
      <c r="Q133" s="269"/>
      <c r="R133" s="272"/>
      <c r="S133" s="273"/>
      <c r="T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ht="13.5" customHeight="1">
      <c r="A134" s="266" t="s">
        <v>576</v>
      </c>
      <c r="B134" s="503">
        <v>56.0</v>
      </c>
      <c r="C134" s="237" t="str">
        <f>IFERROR(VLOOKUP(A134,$B$60:$G$63,2,FALSE),IFERROR(VLOOKUP(A134,$L$60:$Q$63,2,FALSE),IFERROR(VLOOKUP(A134,$V$60:$AA$63,2,FALSE),IFERROR(VLOOKUP(A134,$AF$60:$AK$63,2,FALSE),IFERROR(VLOOKUP(A134,$B$83:$G$86,2,FALSE),IFERROR(VLOOKUP(A134,$L$83:$Q$86,2,FALSE),IFERROR(VLOOKUP(A134,$V$83:$AA$86,2,FALSE),IFERROR(VLOOKUP(A134,$AF$83:$AK$86,2,FALSE),""))))))))</f>
        <v>-</v>
      </c>
      <c r="G134" s="269"/>
      <c r="H134" s="270"/>
      <c r="I134" s="504"/>
      <c r="J134" s="515"/>
      <c r="K134" s="516"/>
      <c r="L134" s="280"/>
      <c r="M134" s="281"/>
      <c r="N134" s="281"/>
      <c r="O134" s="281"/>
      <c r="P134" s="281"/>
      <c r="Q134" s="280"/>
      <c r="R134" s="281"/>
      <c r="S134" s="282"/>
      <c r="T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ht="13.5" customHeight="1">
      <c r="B135" s="505"/>
      <c r="G135" s="269"/>
      <c r="I135" s="506"/>
      <c r="J135" s="520"/>
      <c r="K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ht="13.5" customHeight="1">
      <c r="A136" s="266" t="s">
        <v>577</v>
      </c>
      <c r="B136" s="505"/>
      <c r="C136" s="507" t="str">
        <f>IFERROR(VLOOKUP(A136,$B$60:$G$63,2,FALSE),IFERROR(VLOOKUP(A136,$L$60:$Q$63,2,FALSE),IFERROR(VLOOKUP(A136,$V$60:$AA$63,2,FALSE),IFERROR(VLOOKUP(A136,$AF$60:$AK$63,2,FALSE),IFERROR(VLOOKUP(A136,$B$83:$G$86,2,FALSE),IFERROR(VLOOKUP(A136,$L$83:$Q$86,2,FALSE),IFERROR(VLOOKUP(A136,$V$83:$AA$86,2,FALSE),IFERROR(VLOOKUP(A136,$AF$83:$AK$86,2,FALSE),""))))))))</f>
        <v>-</v>
      </c>
      <c r="G136" s="269"/>
      <c r="H136" s="508"/>
      <c r="I136" s="509"/>
      <c r="J136" s="8"/>
      <c r="K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N136" s="8"/>
    </row>
    <row r="137" ht="13.5" customHeight="1">
      <c r="B137" s="511"/>
      <c r="C137" s="512"/>
      <c r="D137" s="512"/>
      <c r="E137" s="512"/>
      <c r="F137" s="512"/>
      <c r="G137" s="513"/>
      <c r="H137" s="512"/>
      <c r="I137" s="514"/>
      <c r="J137" s="266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N137" s="8"/>
    </row>
    <row r="138" ht="27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ht="27.0" hidden="1" customHeight="1">
      <c r="A139" s="44" t="s">
        <v>578</v>
      </c>
    </row>
    <row r="140" ht="27.0" hidden="1" customHeight="1">
      <c r="H140" s="8"/>
      <c r="I140" s="8"/>
      <c r="J140" s="8"/>
      <c r="K140" s="8"/>
      <c r="L140" s="8"/>
      <c r="M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ht="13.5" hidden="1" customHeight="1">
      <c r="A141" s="8"/>
      <c r="B141" s="8"/>
      <c r="C141" s="8"/>
      <c r="D141" s="8"/>
      <c r="E141" s="8"/>
      <c r="F141" s="8"/>
      <c r="G141" s="8"/>
      <c r="H141" s="8"/>
      <c r="I141" s="8"/>
      <c r="L141" s="275" t="s">
        <v>87</v>
      </c>
      <c r="M141" s="276"/>
      <c r="N141" s="276"/>
      <c r="O141" s="276"/>
      <c r="P141" s="276"/>
      <c r="Q141" s="276"/>
      <c r="R141" s="319"/>
      <c r="S141" s="279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N141" s="8"/>
    </row>
    <row r="142" ht="13.5" hidden="1" customHeight="1">
      <c r="A142" s="8"/>
      <c r="B142" s="8"/>
      <c r="C142" s="8"/>
      <c r="D142" s="8"/>
      <c r="E142" s="8"/>
      <c r="F142" s="8"/>
      <c r="G142" s="8"/>
      <c r="J142" s="266" t="s">
        <v>579</v>
      </c>
      <c r="L142" s="284"/>
      <c r="M142" s="285" t="str">
        <f>IFERROR(VLOOKUP(J142,$L$60:$Q$63,2,FALSE),IFERROR(VLOOKUP(J142,$V$60:$AA$63,2,FALSE),IFERROR(VLOOKUP(J142,$B$60:$G$63,2,FALSE),IFERROR(VLOOKUP(J142,$AF$60:$AK$63,2,FALSE),""))))</f>
        <v>-</v>
      </c>
      <c r="Q142" s="269"/>
      <c r="R142" s="270"/>
      <c r="S142" s="286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N142" s="8"/>
    </row>
    <row r="143" ht="13.5" hidden="1" customHeight="1">
      <c r="A143" s="8"/>
      <c r="B143" s="8"/>
      <c r="C143" s="8"/>
      <c r="D143" s="8"/>
      <c r="E143" s="8"/>
      <c r="F143" s="8"/>
      <c r="G143" s="8"/>
      <c r="L143" s="288"/>
      <c r="Q143" s="269"/>
      <c r="S143" s="289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N143" s="8"/>
    </row>
    <row r="144" ht="13.5" hidden="1" customHeight="1">
      <c r="A144" s="8"/>
      <c r="B144" s="8"/>
      <c r="C144" s="8"/>
      <c r="D144" s="8"/>
      <c r="E144" s="8"/>
      <c r="F144" s="8"/>
      <c r="G144" s="8"/>
      <c r="H144" s="8"/>
      <c r="I144" s="8"/>
      <c r="J144" s="266" t="s">
        <v>580</v>
      </c>
      <c r="L144" s="288"/>
      <c r="M144" s="292" t="str">
        <f>IFERROR(VLOOKUP(J144,$L$60:$Q$63,2,FALSE),IFERROR(VLOOKUP(J144,$V$60:$AA$63,2,FALSE),IFERROR(VLOOKUP(J144,$B$60:$G$63,2,FALSE),IFERROR(VLOOKUP(J144,$AF$60:$AK$63,2,FALSE),""))))</f>
        <v>-</v>
      </c>
      <c r="Q144" s="269"/>
      <c r="R144" s="293"/>
      <c r="S144" s="294"/>
      <c r="T144" s="295"/>
      <c r="U144" s="8"/>
      <c r="V144" s="8"/>
      <c r="W144" s="8"/>
      <c r="X144" s="8"/>
      <c r="Y144" s="8"/>
      <c r="Z144" s="8"/>
      <c r="AA144" s="8"/>
      <c r="AB144" s="8"/>
      <c r="AC144" s="8"/>
      <c r="AN144" s="8"/>
    </row>
    <row r="145" ht="13.5" hidden="1" customHeight="1">
      <c r="A145" s="8"/>
      <c r="B145" s="8"/>
      <c r="C145" s="8"/>
      <c r="D145" s="8"/>
      <c r="E145" s="8"/>
      <c r="F145" s="8"/>
      <c r="G145" s="8"/>
      <c r="H145" s="8"/>
      <c r="I145" s="8"/>
      <c r="L145" s="296"/>
      <c r="M145" s="297"/>
      <c r="N145" s="297"/>
      <c r="O145" s="297"/>
      <c r="P145" s="297"/>
      <c r="Q145" s="298"/>
      <c r="R145" s="297"/>
      <c r="S145" s="299"/>
      <c r="T145" s="300"/>
      <c r="U145" s="8"/>
      <c r="V145" s="8"/>
      <c r="W145" s="8"/>
      <c r="X145" s="8"/>
      <c r="Y145" s="8"/>
      <c r="Z145" s="8"/>
      <c r="AA145" s="8"/>
      <c r="AB145" s="8"/>
      <c r="AC145" s="8"/>
      <c r="AN145" s="8"/>
    </row>
    <row r="146" ht="13.5" hidden="1" customHeight="1">
      <c r="A146" s="8"/>
      <c r="B146" s="8"/>
      <c r="C146" s="8"/>
      <c r="D146" s="8"/>
      <c r="E146" s="8"/>
      <c r="F146" s="8"/>
      <c r="G146" s="8"/>
      <c r="H146" s="8"/>
      <c r="I146" s="8"/>
      <c r="L146" s="8"/>
      <c r="M146" s="8"/>
      <c r="N146" s="8"/>
      <c r="O146" s="8"/>
      <c r="P146" s="8"/>
      <c r="Q146" s="8"/>
      <c r="R146" s="8"/>
      <c r="S146" s="8"/>
      <c r="T146" s="302"/>
      <c r="U146" s="8"/>
      <c r="V146" s="303"/>
      <c r="W146" s="303"/>
      <c r="X146" s="303"/>
      <c r="Y146" s="303"/>
      <c r="Z146" s="303"/>
      <c r="AA146" s="303"/>
      <c r="AB146" s="303"/>
      <c r="AC146" s="303"/>
      <c r="AN146" s="8"/>
    </row>
    <row r="147" ht="13.5" hidden="1" customHeight="1">
      <c r="A147" s="8"/>
      <c r="B147" s="8"/>
      <c r="C147" s="8"/>
      <c r="D147" s="8"/>
      <c r="E147" s="8"/>
      <c r="F147" s="8"/>
      <c r="G147" s="8"/>
      <c r="H147" s="8"/>
      <c r="I147" s="8"/>
      <c r="J147" s="266"/>
      <c r="L147" s="8"/>
      <c r="M147" s="8"/>
      <c r="N147" s="8"/>
      <c r="O147" s="8"/>
      <c r="P147" s="8"/>
      <c r="Q147" s="8"/>
      <c r="R147" s="8"/>
      <c r="S147" s="8"/>
      <c r="T147" s="302"/>
      <c r="U147" s="304"/>
      <c r="V147" s="305" t="s">
        <v>91</v>
      </c>
      <c r="W147" s="306"/>
      <c r="X147" s="306"/>
      <c r="Y147" s="306"/>
      <c r="Z147" s="306"/>
      <c r="AA147" s="306"/>
      <c r="AB147" s="320"/>
      <c r="AC147" s="308"/>
      <c r="AN147" s="8"/>
    </row>
    <row r="148" ht="13.5" hidden="1" customHeight="1">
      <c r="A148" s="8"/>
      <c r="B148" s="8"/>
      <c r="C148" s="8"/>
      <c r="D148" s="8"/>
      <c r="E148" s="8"/>
      <c r="F148" s="8"/>
      <c r="G148" s="8"/>
      <c r="H148" s="8"/>
      <c r="I148" s="8"/>
      <c r="L148" s="8"/>
      <c r="M148" s="8"/>
      <c r="N148" s="8"/>
      <c r="O148" s="8"/>
      <c r="P148" s="8"/>
      <c r="Q148" s="8"/>
      <c r="R148" s="8"/>
      <c r="S148" s="8"/>
      <c r="T148" s="302"/>
      <c r="U148" s="304"/>
      <c r="V148" s="268">
        <v>1.0</v>
      </c>
      <c r="W148" s="285" t="str">
        <f>IF(COUNTBLANK(S142:S145)=2,IF(S142&gt;S144,M142,M144),"")</f>
        <v/>
      </c>
      <c r="AA148" s="269"/>
      <c r="AB148" s="270"/>
      <c r="AC148" s="309"/>
      <c r="AN148" s="8"/>
    </row>
    <row r="149" ht="13.5" hidden="1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302"/>
      <c r="U149" s="310"/>
      <c r="V149" s="269"/>
      <c r="AA149" s="269"/>
      <c r="AC149" s="311"/>
      <c r="AN149" s="8"/>
    </row>
    <row r="150" ht="13.5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302"/>
      <c r="U150" s="304"/>
      <c r="V150" s="269"/>
      <c r="W150" s="312" t="str">
        <f>IF(COUNTBLANK(S154:S157)=2,IF(S154&gt;S156,M154,M156),"")</f>
        <v/>
      </c>
      <c r="AA150" s="269"/>
      <c r="AB150" s="313"/>
      <c r="AC150" s="314"/>
      <c r="AN150" s="8"/>
    </row>
    <row r="151" ht="13.5" hidden="1" customHeight="1">
      <c r="A151" s="8"/>
      <c r="B151" s="8"/>
      <c r="C151" s="8"/>
      <c r="D151" s="8"/>
      <c r="E151" s="8"/>
      <c r="F151" s="8"/>
      <c r="G151" s="8"/>
      <c r="H151" s="8"/>
      <c r="I151" s="8"/>
      <c r="L151" s="8"/>
      <c r="M151" s="8"/>
      <c r="N151" s="8"/>
      <c r="O151" s="8"/>
      <c r="P151" s="8"/>
      <c r="Q151" s="8"/>
      <c r="R151" s="8"/>
      <c r="S151" s="8"/>
      <c r="T151" s="302"/>
      <c r="U151" s="304"/>
      <c r="V151" s="315"/>
      <c r="W151" s="316"/>
      <c r="X151" s="316"/>
      <c r="Y151" s="316"/>
      <c r="Z151" s="316"/>
      <c r="AA151" s="315"/>
      <c r="AB151" s="316"/>
      <c r="AC151" s="308"/>
      <c r="AN151" s="8"/>
    </row>
    <row r="152" ht="13.5" hidden="1" customHeight="1">
      <c r="A152" s="8"/>
      <c r="B152" s="8"/>
      <c r="C152" s="8"/>
      <c r="D152" s="8"/>
      <c r="E152" s="8"/>
      <c r="F152" s="8"/>
      <c r="G152" s="8"/>
      <c r="H152" s="8"/>
      <c r="I152" s="8"/>
      <c r="L152" s="8"/>
      <c r="M152" s="8"/>
      <c r="N152" s="8"/>
      <c r="O152" s="8"/>
      <c r="P152" s="8"/>
      <c r="Q152" s="8"/>
      <c r="R152" s="8"/>
      <c r="S152" s="8"/>
      <c r="T152" s="302"/>
      <c r="U152" s="8"/>
      <c r="V152" s="8"/>
      <c r="W152" s="8"/>
      <c r="X152" s="8"/>
      <c r="Y152" s="8"/>
      <c r="Z152" s="8"/>
      <c r="AA152" s="8"/>
      <c r="AB152" s="8"/>
      <c r="AC152" s="8"/>
      <c r="AN152" s="8"/>
    </row>
    <row r="153" ht="13.5" hidden="1" customHeight="1">
      <c r="A153" s="8"/>
      <c r="B153" s="8"/>
      <c r="C153" s="8"/>
      <c r="D153" s="8"/>
      <c r="E153" s="8"/>
      <c r="F153" s="8"/>
      <c r="G153" s="8"/>
      <c r="H153" s="8"/>
      <c r="I153" s="8"/>
      <c r="L153" s="275" t="s">
        <v>87</v>
      </c>
      <c r="M153" s="276"/>
      <c r="N153" s="276"/>
      <c r="O153" s="276"/>
      <c r="P153" s="276"/>
      <c r="Q153" s="276"/>
      <c r="R153" s="319"/>
      <c r="S153" s="279"/>
      <c r="T153" s="317"/>
      <c r="U153" s="8"/>
      <c r="V153" s="8"/>
      <c r="W153" s="8"/>
      <c r="X153" s="8"/>
      <c r="Y153" s="8"/>
      <c r="Z153" s="8"/>
      <c r="AA153" s="8"/>
      <c r="AB153" s="8"/>
      <c r="AC153" s="8"/>
      <c r="AN153" s="8"/>
    </row>
    <row r="154" ht="13.5" hidden="1" customHeight="1">
      <c r="A154" s="8"/>
      <c r="B154" s="8"/>
      <c r="C154" s="8"/>
      <c r="D154" s="8"/>
      <c r="E154" s="8"/>
      <c r="F154" s="8"/>
      <c r="G154" s="8"/>
      <c r="H154" s="8"/>
      <c r="I154" s="8"/>
      <c r="J154" s="266" t="s">
        <v>581</v>
      </c>
      <c r="L154" s="284"/>
      <c r="M154" s="285" t="str">
        <f>IFERROR(VLOOKUP(J154,$L$60:$Q$63,2,FALSE),IFERROR(VLOOKUP(J154,$V$60:$AA$63,2,FALSE),IFERROR(VLOOKUP(J154,$B$60:$G$63,2,FALSE),IFERROR(VLOOKUP(J154,$AF$60:$AK$63,2,FALSE),""))))</f>
        <v>-</v>
      </c>
      <c r="Q154" s="269"/>
      <c r="R154" s="270"/>
      <c r="S154" s="286"/>
      <c r="T154" s="317"/>
      <c r="U154" s="8"/>
      <c r="V154" s="8"/>
      <c r="W154" s="8"/>
      <c r="X154" s="8"/>
      <c r="Y154" s="8"/>
      <c r="Z154" s="8"/>
      <c r="AA154" s="8"/>
      <c r="AB154" s="8"/>
      <c r="AC154" s="8"/>
      <c r="AN154" s="8"/>
    </row>
    <row r="155" ht="13.5" hidden="1" customHeight="1">
      <c r="A155" s="8"/>
      <c r="B155" s="8"/>
      <c r="C155" s="8"/>
      <c r="D155" s="8"/>
      <c r="E155" s="8"/>
      <c r="F155" s="8"/>
      <c r="G155" s="8"/>
      <c r="H155" s="8"/>
      <c r="I155" s="8"/>
      <c r="L155" s="288"/>
      <c r="Q155" s="269"/>
      <c r="S155" s="289"/>
      <c r="T155" s="318"/>
      <c r="U155" s="8"/>
      <c r="V155" s="8"/>
      <c r="W155" s="8"/>
      <c r="X155" s="8"/>
      <c r="Y155" s="8"/>
      <c r="Z155" s="8"/>
      <c r="AA155" s="8"/>
      <c r="AB155" s="8"/>
      <c r="AC155" s="8"/>
      <c r="AN155" s="8"/>
    </row>
    <row r="156" ht="13.5" hidden="1" customHeight="1">
      <c r="A156" s="8"/>
      <c r="B156" s="8"/>
      <c r="C156" s="8"/>
      <c r="D156" s="8"/>
      <c r="E156" s="8"/>
      <c r="F156" s="8"/>
      <c r="G156" s="8"/>
      <c r="H156" s="8"/>
      <c r="I156" s="8"/>
      <c r="J156" s="266" t="s">
        <v>582</v>
      </c>
      <c r="L156" s="288"/>
      <c r="M156" s="292" t="str">
        <f>IFERROR(VLOOKUP(J156,$L$60:$Q$63,2,FALSE),IFERROR(VLOOKUP(J156,$V$60:$AA$63,2,FALSE),IFERROR(VLOOKUP(J156,$B$60:$G$63,2,FALSE),IFERROR(VLOOKUP(J156,$AF$60:$AK$63,2,FALSE),""))))</f>
        <v>-</v>
      </c>
      <c r="Q156" s="269"/>
      <c r="R156" s="293"/>
      <c r="S156" s="294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N156" s="8"/>
    </row>
    <row r="157" ht="13.5" hidden="1" customHeight="1">
      <c r="A157" s="8"/>
      <c r="B157" s="8"/>
      <c r="C157" s="8"/>
      <c r="D157" s="8"/>
      <c r="E157" s="8"/>
      <c r="F157" s="8"/>
      <c r="G157" s="8"/>
      <c r="H157" s="8"/>
      <c r="I157" s="8"/>
      <c r="L157" s="296"/>
      <c r="M157" s="297"/>
      <c r="N157" s="297"/>
      <c r="O157" s="297"/>
      <c r="P157" s="297"/>
      <c r="Q157" s="298"/>
      <c r="R157" s="297"/>
      <c r="S157" s="299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N157" s="8"/>
    </row>
    <row r="158" ht="27.0" hidden="1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</sheetData>
  <mergeCells count="515">
    <mergeCell ref="V19:W19"/>
    <mergeCell ref="V20:W20"/>
    <mergeCell ref="V21:W21"/>
    <mergeCell ref="V22:W22"/>
    <mergeCell ref="V23:W23"/>
    <mergeCell ref="X24:AB24"/>
    <mergeCell ref="AC24:AH24"/>
    <mergeCell ref="V24:W24"/>
    <mergeCell ref="V25:W25"/>
    <mergeCell ref="X25:AB25"/>
    <mergeCell ref="AC25:AH25"/>
    <mergeCell ref="X28:AB28"/>
    <mergeCell ref="AC28:AH28"/>
    <mergeCell ref="AC29:AH29"/>
    <mergeCell ref="X29:AB29"/>
    <mergeCell ref="X30:AB30"/>
    <mergeCell ref="AC30:AH30"/>
    <mergeCell ref="X31:AB31"/>
    <mergeCell ref="AC31:AH31"/>
    <mergeCell ref="X32:AB32"/>
    <mergeCell ref="AC32:AH32"/>
    <mergeCell ref="X36:AB36"/>
    <mergeCell ref="X37:AB37"/>
    <mergeCell ref="X38:AB38"/>
    <mergeCell ref="X39:AB39"/>
    <mergeCell ref="AC37:AH37"/>
    <mergeCell ref="AC38:AH38"/>
    <mergeCell ref="AC39:AH39"/>
    <mergeCell ref="X33:AB33"/>
    <mergeCell ref="AC33:AH33"/>
    <mergeCell ref="X34:AB34"/>
    <mergeCell ref="AC34:AH34"/>
    <mergeCell ref="X35:AB35"/>
    <mergeCell ref="AC35:AH35"/>
    <mergeCell ref="AC36:AH36"/>
    <mergeCell ref="A2:AN2"/>
    <mergeCell ref="A3:AN3"/>
    <mergeCell ref="A5:AN5"/>
    <mergeCell ref="I7:N7"/>
    <mergeCell ref="P7:S7"/>
    <mergeCell ref="V7:W7"/>
    <mergeCell ref="X7:AB7"/>
    <mergeCell ref="V10:W10"/>
    <mergeCell ref="V11:W11"/>
    <mergeCell ref="V9:W9"/>
    <mergeCell ref="V12:W12"/>
    <mergeCell ref="G7:H7"/>
    <mergeCell ref="G8:H8"/>
    <mergeCell ref="G9:H9"/>
    <mergeCell ref="G10:H10"/>
    <mergeCell ref="G11:H11"/>
    <mergeCell ref="G12:H12"/>
    <mergeCell ref="G13:H13"/>
    <mergeCell ref="V8:W8"/>
    <mergeCell ref="V13:W13"/>
    <mergeCell ref="V14:W14"/>
    <mergeCell ref="V15:W15"/>
    <mergeCell ref="V16:W16"/>
    <mergeCell ref="V17:W17"/>
    <mergeCell ref="V18:W18"/>
    <mergeCell ref="V27:W27"/>
    <mergeCell ref="G14:H14"/>
    <mergeCell ref="G15:H15"/>
    <mergeCell ref="G16:H16"/>
    <mergeCell ref="G17:H17"/>
    <mergeCell ref="G18:H18"/>
    <mergeCell ref="G19:H19"/>
    <mergeCell ref="G20:H20"/>
    <mergeCell ref="G27:H27"/>
    <mergeCell ref="X27:AB27"/>
    <mergeCell ref="AC27:AH27"/>
    <mergeCell ref="G25:H25"/>
    <mergeCell ref="G26:H26"/>
    <mergeCell ref="I26:N26"/>
    <mergeCell ref="O26:S26"/>
    <mergeCell ref="V26:W26"/>
    <mergeCell ref="X26:AB26"/>
    <mergeCell ref="AC26:AH26"/>
    <mergeCell ref="G21:H21"/>
    <mergeCell ref="G22:H22"/>
    <mergeCell ref="G23:H23"/>
    <mergeCell ref="G24:H24"/>
    <mergeCell ref="I24:N24"/>
    <mergeCell ref="O24:S24"/>
    <mergeCell ref="O25:S25"/>
    <mergeCell ref="I25:N25"/>
    <mergeCell ref="I27:N27"/>
    <mergeCell ref="O27:S27"/>
    <mergeCell ref="G28:H28"/>
    <mergeCell ref="I28:N28"/>
    <mergeCell ref="O28:S28"/>
    <mergeCell ref="V28:W28"/>
    <mergeCell ref="G29:H29"/>
    <mergeCell ref="I29:N29"/>
    <mergeCell ref="O29:S29"/>
    <mergeCell ref="V29:W29"/>
    <mergeCell ref="I30:N30"/>
    <mergeCell ref="O30:S30"/>
    <mergeCell ref="V30:W30"/>
    <mergeCell ref="V31:W31"/>
    <mergeCell ref="V32:W32"/>
    <mergeCell ref="V33:W33"/>
    <mergeCell ref="V34:W34"/>
    <mergeCell ref="V35:W35"/>
    <mergeCell ref="V36:W36"/>
    <mergeCell ref="V37:W37"/>
    <mergeCell ref="G30:H30"/>
    <mergeCell ref="G31:H31"/>
    <mergeCell ref="I31:N31"/>
    <mergeCell ref="O31:S31"/>
    <mergeCell ref="G32:H32"/>
    <mergeCell ref="I32:N32"/>
    <mergeCell ref="O32:S32"/>
    <mergeCell ref="I35:N35"/>
    <mergeCell ref="O35:S35"/>
    <mergeCell ref="G33:H33"/>
    <mergeCell ref="I33:N33"/>
    <mergeCell ref="O33:S33"/>
    <mergeCell ref="G34:H34"/>
    <mergeCell ref="I34:N34"/>
    <mergeCell ref="O34:S34"/>
    <mergeCell ref="G35:H35"/>
    <mergeCell ref="I38:N38"/>
    <mergeCell ref="O38:S38"/>
    <mergeCell ref="V38:W38"/>
    <mergeCell ref="G36:H36"/>
    <mergeCell ref="I36:N36"/>
    <mergeCell ref="O36:S36"/>
    <mergeCell ref="G37:H37"/>
    <mergeCell ref="I37:N37"/>
    <mergeCell ref="O37:S37"/>
    <mergeCell ref="G38:H38"/>
    <mergeCell ref="V42:AC42"/>
    <mergeCell ref="AF42:AM42"/>
    <mergeCell ref="G39:H39"/>
    <mergeCell ref="I39:N39"/>
    <mergeCell ref="O39:S39"/>
    <mergeCell ref="V39:W39"/>
    <mergeCell ref="A41:AN41"/>
    <mergeCell ref="B42:I42"/>
    <mergeCell ref="L42:S42"/>
    <mergeCell ref="W44:AA44"/>
    <mergeCell ref="W45:AA45"/>
    <mergeCell ref="V46:V47"/>
    <mergeCell ref="W46:AA46"/>
    <mergeCell ref="AF46:AF47"/>
    <mergeCell ref="AG46:AK46"/>
    <mergeCell ref="W47:AA47"/>
    <mergeCell ref="AG47:AK47"/>
    <mergeCell ref="B44:B45"/>
    <mergeCell ref="L44:L45"/>
    <mergeCell ref="M44:Q44"/>
    <mergeCell ref="V44:V45"/>
    <mergeCell ref="AF44:AF45"/>
    <mergeCell ref="AG44:AK44"/>
    <mergeCell ref="M45:Q45"/>
    <mergeCell ref="AG45:AK45"/>
    <mergeCell ref="M48:Q48"/>
    <mergeCell ref="R48:S48"/>
    <mergeCell ref="W48:AA48"/>
    <mergeCell ref="AB48:AC48"/>
    <mergeCell ref="AG48:AK48"/>
    <mergeCell ref="AL48:AM48"/>
    <mergeCell ref="C47:G47"/>
    <mergeCell ref="C48:G48"/>
    <mergeCell ref="H48:I48"/>
    <mergeCell ref="B50:B51"/>
    <mergeCell ref="C50:G50"/>
    <mergeCell ref="L50:L51"/>
    <mergeCell ref="L52:L53"/>
    <mergeCell ref="B52:B53"/>
    <mergeCell ref="C53:G53"/>
    <mergeCell ref="C54:G54"/>
    <mergeCell ref="H54:I54"/>
    <mergeCell ref="B56:B57"/>
    <mergeCell ref="C56:G56"/>
    <mergeCell ref="L56:L57"/>
    <mergeCell ref="C60:G60"/>
    <mergeCell ref="C61:G61"/>
    <mergeCell ref="C62:G62"/>
    <mergeCell ref="C63:G63"/>
    <mergeCell ref="B65:I65"/>
    <mergeCell ref="B67:B68"/>
    <mergeCell ref="L67:L68"/>
    <mergeCell ref="B69:B70"/>
    <mergeCell ref="B73:B74"/>
    <mergeCell ref="B75:B76"/>
    <mergeCell ref="L69:L70"/>
    <mergeCell ref="L73:L74"/>
    <mergeCell ref="L75:L76"/>
    <mergeCell ref="C74:G74"/>
    <mergeCell ref="C75:G75"/>
    <mergeCell ref="C76:G76"/>
    <mergeCell ref="C67:G67"/>
    <mergeCell ref="C68:G68"/>
    <mergeCell ref="C69:G69"/>
    <mergeCell ref="C70:G70"/>
    <mergeCell ref="C71:G71"/>
    <mergeCell ref="H71:I71"/>
    <mergeCell ref="C73:G73"/>
    <mergeCell ref="AF56:AF57"/>
    <mergeCell ref="AG56:AK56"/>
    <mergeCell ref="AG57:AK57"/>
    <mergeCell ref="AG58:AK58"/>
    <mergeCell ref="AL58:AM58"/>
    <mergeCell ref="AG60:AK60"/>
    <mergeCell ref="AG61:AK61"/>
    <mergeCell ref="AG73:AK73"/>
    <mergeCell ref="AG74:AK74"/>
    <mergeCell ref="AG75:AK75"/>
    <mergeCell ref="AG62:AK62"/>
    <mergeCell ref="AG63:AK63"/>
    <mergeCell ref="AF65:AM65"/>
    <mergeCell ref="AG67:AK67"/>
    <mergeCell ref="AG68:AK68"/>
    <mergeCell ref="AG69:AK69"/>
    <mergeCell ref="AG70:AK70"/>
    <mergeCell ref="W73:AA73"/>
    <mergeCell ref="W74:AA74"/>
    <mergeCell ref="W75:AA75"/>
    <mergeCell ref="W68:AA68"/>
    <mergeCell ref="W69:AA69"/>
    <mergeCell ref="AF69:AF70"/>
    <mergeCell ref="W70:AA70"/>
    <mergeCell ref="W71:AA71"/>
    <mergeCell ref="AB71:AC71"/>
    <mergeCell ref="AF73:AF74"/>
    <mergeCell ref="W127:AA128"/>
    <mergeCell ref="AB127:AB128"/>
    <mergeCell ref="R121:R122"/>
    <mergeCell ref="AA124:AC124"/>
    <mergeCell ref="V125:V128"/>
    <mergeCell ref="W125:AA126"/>
    <mergeCell ref="AB125:AB126"/>
    <mergeCell ref="AC125:AC126"/>
    <mergeCell ref="AC127:AC128"/>
    <mergeCell ref="AG115:AK116"/>
    <mergeCell ref="AL115:AL116"/>
    <mergeCell ref="C112:G113"/>
    <mergeCell ref="H112:H113"/>
    <mergeCell ref="AL112:AM112"/>
    <mergeCell ref="AF113:AF116"/>
    <mergeCell ref="AG113:AK114"/>
    <mergeCell ref="AL113:AL114"/>
    <mergeCell ref="AM113:AM114"/>
    <mergeCell ref="AM115:AM116"/>
    <mergeCell ref="C116:G117"/>
    <mergeCell ref="C118:G119"/>
    <mergeCell ref="H118:H119"/>
    <mergeCell ref="I118:I119"/>
    <mergeCell ref="R118:S118"/>
    <mergeCell ref="M119:Q120"/>
    <mergeCell ref="R119:R120"/>
    <mergeCell ref="S119:S120"/>
    <mergeCell ref="M121:Q122"/>
    <mergeCell ref="I116:I117"/>
    <mergeCell ref="G127:I127"/>
    <mergeCell ref="I112:I113"/>
    <mergeCell ref="G115:I115"/>
    <mergeCell ref="A116:A117"/>
    <mergeCell ref="B116:B119"/>
    <mergeCell ref="H116:H117"/>
    <mergeCell ref="A118:A119"/>
    <mergeCell ref="A122:A123"/>
    <mergeCell ref="A128:A129"/>
    <mergeCell ref="S133:S134"/>
    <mergeCell ref="AD133:AD134"/>
    <mergeCell ref="A139:AN139"/>
    <mergeCell ref="V52:V53"/>
    <mergeCell ref="V56:V57"/>
    <mergeCell ref="V67:V68"/>
    <mergeCell ref="V69:V70"/>
    <mergeCell ref="V73:V74"/>
    <mergeCell ref="V75:V76"/>
    <mergeCell ref="M50:Q50"/>
    <mergeCell ref="M51:Q51"/>
    <mergeCell ref="M52:Q52"/>
    <mergeCell ref="M53:Q53"/>
    <mergeCell ref="M54:Q54"/>
    <mergeCell ref="R54:S54"/>
    <mergeCell ref="M56:Q56"/>
    <mergeCell ref="W62:AA62"/>
    <mergeCell ref="W63:AA63"/>
    <mergeCell ref="M57:Q57"/>
    <mergeCell ref="M60:Q60"/>
    <mergeCell ref="W60:AA60"/>
    <mergeCell ref="M61:Q61"/>
    <mergeCell ref="W61:AA61"/>
    <mergeCell ref="M62:Q62"/>
    <mergeCell ref="M63:Q63"/>
    <mergeCell ref="M70:Q70"/>
    <mergeCell ref="M71:Q71"/>
    <mergeCell ref="R71:S71"/>
    <mergeCell ref="M73:Q73"/>
    <mergeCell ref="M74:Q74"/>
    <mergeCell ref="M75:Q75"/>
    <mergeCell ref="M76:Q76"/>
    <mergeCell ref="L65:S65"/>
    <mergeCell ref="V65:AC65"/>
    <mergeCell ref="M67:Q67"/>
    <mergeCell ref="W67:AA67"/>
    <mergeCell ref="AF67:AF68"/>
    <mergeCell ref="M68:Q68"/>
    <mergeCell ref="M69:Q69"/>
    <mergeCell ref="AF75:AF76"/>
    <mergeCell ref="W76:AA76"/>
    <mergeCell ref="AG76:AK76"/>
    <mergeCell ref="AG79:AK79"/>
    <mergeCell ref="AG80:AK80"/>
    <mergeCell ref="M77:Q77"/>
    <mergeCell ref="M79:Q79"/>
    <mergeCell ref="V79:V80"/>
    <mergeCell ref="W79:AA79"/>
    <mergeCell ref="AF79:AF80"/>
    <mergeCell ref="M80:Q80"/>
    <mergeCell ref="W80:AA80"/>
    <mergeCell ref="C44:G44"/>
    <mergeCell ref="C45:G45"/>
    <mergeCell ref="B46:B47"/>
    <mergeCell ref="C46:G46"/>
    <mergeCell ref="L46:L47"/>
    <mergeCell ref="M46:Q46"/>
    <mergeCell ref="M47:Q47"/>
    <mergeCell ref="AG51:AK51"/>
    <mergeCell ref="AG52:AK52"/>
    <mergeCell ref="V50:V51"/>
    <mergeCell ref="W50:AA50"/>
    <mergeCell ref="AF50:AF51"/>
    <mergeCell ref="AG50:AK50"/>
    <mergeCell ref="W51:AA51"/>
    <mergeCell ref="W52:AA52"/>
    <mergeCell ref="AF52:AF53"/>
    <mergeCell ref="W53:AA53"/>
    <mergeCell ref="AG53:AK53"/>
    <mergeCell ref="W54:AA54"/>
    <mergeCell ref="AB54:AC54"/>
    <mergeCell ref="AG54:AK54"/>
    <mergeCell ref="AL54:AM54"/>
    <mergeCell ref="W56:AA56"/>
    <mergeCell ref="W57:AA57"/>
    <mergeCell ref="C57:G57"/>
    <mergeCell ref="C58:G58"/>
    <mergeCell ref="H58:I58"/>
    <mergeCell ref="M58:Q58"/>
    <mergeCell ref="R58:S58"/>
    <mergeCell ref="W58:AA58"/>
    <mergeCell ref="AB58:AC58"/>
    <mergeCell ref="AG71:AK71"/>
    <mergeCell ref="AL71:AM71"/>
    <mergeCell ref="R77:S77"/>
    <mergeCell ref="W77:AA77"/>
    <mergeCell ref="AB77:AC77"/>
    <mergeCell ref="AG77:AK77"/>
    <mergeCell ref="AL77:AM77"/>
    <mergeCell ref="C51:G51"/>
    <mergeCell ref="C52:G52"/>
    <mergeCell ref="C77:G77"/>
    <mergeCell ref="H77:I77"/>
    <mergeCell ref="B79:B80"/>
    <mergeCell ref="C79:G79"/>
    <mergeCell ref="L79:L80"/>
    <mergeCell ref="AG81:AK81"/>
    <mergeCell ref="AL81:AM81"/>
    <mergeCell ref="C80:G80"/>
    <mergeCell ref="C81:G81"/>
    <mergeCell ref="H81:I81"/>
    <mergeCell ref="M81:Q81"/>
    <mergeCell ref="R81:S81"/>
    <mergeCell ref="W81:AA81"/>
    <mergeCell ref="AB81:AC81"/>
    <mergeCell ref="C83:G83"/>
    <mergeCell ref="M83:Q83"/>
    <mergeCell ref="W83:AA83"/>
    <mergeCell ref="AG83:AK83"/>
    <mergeCell ref="M84:Q84"/>
    <mergeCell ref="W84:AA84"/>
    <mergeCell ref="AG84:AK84"/>
    <mergeCell ref="AG85:AK85"/>
    <mergeCell ref="AG86:AK86"/>
    <mergeCell ref="C84:G84"/>
    <mergeCell ref="C85:G85"/>
    <mergeCell ref="M85:Q85"/>
    <mergeCell ref="W85:AA85"/>
    <mergeCell ref="M86:Q86"/>
    <mergeCell ref="W86:AA86"/>
    <mergeCell ref="A89:AN89"/>
    <mergeCell ref="C92:G93"/>
    <mergeCell ref="C94:G95"/>
    <mergeCell ref="C86:G86"/>
    <mergeCell ref="G91:I91"/>
    <mergeCell ref="A92:A93"/>
    <mergeCell ref="B92:B95"/>
    <mergeCell ref="H92:H93"/>
    <mergeCell ref="I92:I93"/>
    <mergeCell ref="A94:A95"/>
    <mergeCell ref="C104:G105"/>
    <mergeCell ref="H104:H105"/>
    <mergeCell ref="I104:I105"/>
    <mergeCell ref="C106:G107"/>
    <mergeCell ref="H106:H107"/>
    <mergeCell ref="I106:I107"/>
    <mergeCell ref="L107:L110"/>
    <mergeCell ref="B122:B125"/>
    <mergeCell ref="A124:A125"/>
    <mergeCell ref="B128:B131"/>
    <mergeCell ref="A130:A131"/>
    <mergeCell ref="A134:A135"/>
    <mergeCell ref="B134:B137"/>
    <mergeCell ref="A136:A137"/>
    <mergeCell ref="G109:I109"/>
    <mergeCell ref="C110:G111"/>
    <mergeCell ref="H110:H111"/>
    <mergeCell ref="I110:I111"/>
    <mergeCell ref="L119:L122"/>
    <mergeCell ref="G121:I121"/>
    <mergeCell ref="I122:I123"/>
    <mergeCell ref="C122:G123"/>
    <mergeCell ref="H122:H123"/>
    <mergeCell ref="C124:G125"/>
    <mergeCell ref="H124:H125"/>
    <mergeCell ref="I124:I125"/>
    <mergeCell ref="H128:H129"/>
    <mergeCell ref="I128:I129"/>
    <mergeCell ref="C136:G137"/>
    <mergeCell ref="H136:H137"/>
    <mergeCell ref="I136:I137"/>
    <mergeCell ref="C128:G129"/>
    <mergeCell ref="C130:G131"/>
    <mergeCell ref="H130:H131"/>
    <mergeCell ref="I130:I131"/>
    <mergeCell ref="L131:L134"/>
    <mergeCell ref="G133:I133"/>
    <mergeCell ref="C134:G135"/>
    <mergeCell ref="J154:K155"/>
    <mergeCell ref="J156:K157"/>
    <mergeCell ref="H134:H135"/>
    <mergeCell ref="I134:I135"/>
    <mergeCell ref="J142:K143"/>
    <mergeCell ref="L142:L145"/>
    <mergeCell ref="J144:K145"/>
    <mergeCell ref="J147:K148"/>
    <mergeCell ref="L154:L157"/>
    <mergeCell ref="M95:Q96"/>
    <mergeCell ref="M97:Q98"/>
    <mergeCell ref="R97:R98"/>
    <mergeCell ref="S97:S98"/>
    <mergeCell ref="V101:V104"/>
    <mergeCell ref="W103:AA104"/>
    <mergeCell ref="AB103:AB104"/>
    <mergeCell ref="AC103:AC104"/>
    <mergeCell ref="R106:S106"/>
    <mergeCell ref="H94:H95"/>
    <mergeCell ref="I94:I95"/>
    <mergeCell ref="R94:S94"/>
    <mergeCell ref="L95:L98"/>
    <mergeCell ref="R95:R96"/>
    <mergeCell ref="S95:S96"/>
    <mergeCell ref="G97:I97"/>
    <mergeCell ref="H100:H101"/>
    <mergeCell ref="I100:I101"/>
    <mergeCell ref="AA100:AC100"/>
    <mergeCell ref="W101:AA102"/>
    <mergeCell ref="AB101:AB102"/>
    <mergeCell ref="AC101:AC102"/>
    <mergeCell ref="A98:A99"/>
    <mergeCell ref="B98:B101"/>
    <mergeCell ref="C98:G99"/>
    <mergeCell ref="H98:H99"/>
    <mergeCell ref="I98:I99"/>
    <mergeCell ref="C100:G101"/>
    <mergeCell ref="G103:I103"/>
    <mergeCell ref="M107:Q108"/>
    <mergeCell ref="R107:R108"/>
    <mergeCell ref="S107:S108"/>
    <mergeCell ref="M109:Q110"/>
    <mergeCell ref="R109:R110"/>
    <mergeCell ref="S109:S110"/>
    <mergeCell ref="A100:A101"/>
    <mergeCell ref="A104:A105"/>
    <mergeCell ref="B104:B107"/>
    <mergeCell ref="A106:A107"/>
    <mergeCell ref="A110:A111"/>
    <mergeCell ref="B110:B113"/>
    <mergeCell ref="A112:A113"/>
    <mergeCell ref="S121:S122"/>
    <mergeCell ref="R130:S130"/>
    <mergeCell ref="M131:Q132"/>
    <mergeCell ref="R131:R132"/>
    <mergeCell ref="S131:S132"/>
    <mergeCell ref="M133:Q134"/>
    <mergeCell ref="R133:R134"/>
    <mergeCell ref="AB150:AB151"/>
    <mergeCell ref="AC150:AC151"/>
    <mergeCell ref="T144:T145"/>
    <mergeCell ref="AB147:AC147"/>
    <mergeCell ref="V148:V151"/>
    <mergeCell ref="W148:AA149"/>
    <mergeCell ref="AB148:AB149"/>
    <mergeCell ref="AC148:AC149"/>
    <mergeCell ref="W150:AA151"/>
    <mergeCell ref="R153:S153"/>
    <mergeCell ref="M154:Q155"/>
    <mergeCell ref="R154:R155"/>
    <mergeCell ref="S154:S155"/>
    <mergeCell ref="T154:T155"/>
    <mergeCell ref="M156:Q157"/>
    <mergeCell ref="R156:R157"/>
    <mergeCell ref="S156:S157"/>
    <mergeCell ref="R141:S141"/>
    <mergeCell ref="M142:Q143"/>
    <mergeCell ref="R142:R143"/>
    <mergeCell ref="S142:S143"/>
    <mergeCell ref="M144:Q145"/>
    <mergeCell ref="R144:R145"/>
    <mergeCell ref="S144:S145"/>
  </mergeCells>
  <conditionalFormatting sqref="A1:AN158">
    <cfRule type="cellIs" dxfId="0" priority="1" operator="equal">
      <formula>"Office"</formula>
    </cfRule>
  </conditionalFormatting>
  <printOptions gridLines="1" horizontalCentered="1"/>
  <pageMargins bottom="1.7069946548652224" footer="0.0" header="0.0" left="0.25" right="0.25" top="1.3075464107132595"/>
  <pageSetup paperSize="8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989EB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525"/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7"/>
      <c r="T1" s="528"/>
      <c r="U1" s="529"/>
      <c r="V1" s="529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7"/>
    </row>
    <row r="2" ht="27.0" customHeight="1">
      <c r="A2" s="6" t="s">
        <v>583</v>
      </c>
    </row>
    <row r="3" ht="27.0" customHeight="1">
      <c r="A3" s="7" t="s">
        <v>584</v>
      </c>
    </row>
    <row r="4" ht="27.0" customHeight="1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1"/>
      <c r="T4" s="530"/>
      <c r="U4" s="530"/>
      <c r="V4" s="532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</row>
    <row r="5" ht="27.0" customHeight="1">
      <c r="A5" s="11" t="s">
        <v>3</v>
      </c>
    </row>
    <row r="6" ht="27.0" customHeight="1">
      <c r="A6" s="530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</row>
    <row r="7" ht="27.0" customHeight="1">
      <c r="A7" s="530"/>
      <c r="B7" s="530"/>
      <c r="C7" s="530"/>
      <c r="D7" s="530"/>
      <c r="E7" s="530"/>
      <c r="F7" s="530"/>
      <c r="G7" s="19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533"/>
      <c r="U7" s="534"/>
      <c r="V7" s="19" t="s">
        <v>4</v>
      </c>
      <c r="W7" s="13"/>
      <c r="X7" s="16"/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530"/>
      <c r="AJ7" s="530"/>
      <c r="AK7" s="530"/>
      <c r="AL7" s="530"/>
      <c r="AM7" s="530"/>
      <c r="AN7" s="530"/>
    </row>
    <row r="8" ht="27.0" customHeight="1">
      <c r="A8" s="535"/>
      <c r="B8" s="535"/>
      <c r="C8" s="535"/>
      <c r="D8" s="535"/>
      <c r="E8" s="535"/>
      <c r="F8" s="536"/>
      <c r="G8" s="537" t="s">
        <v>585</v>
      </c>
      <c r="I8" s="23" t="s">
        <v>586</v>
      </c>
      <c r="J8" s="538"/>
      <c r="K8" s="538"/>
      <c r="L8" s="538"/>
      <c r="M8" s="538"/>
      <c r="N8" s="538"/>
      <c r="O8" s="23" t="s">
        <v>41</v>
      </c>
      <c r="P8" s="538"/>
      <c r="Q8" s="538"/>
      <c r="R8" s="538"/>
      <c r="S8" s="539"/>
      <c r="T8" s="540"/>
      <c r="U8" s="541"/>
      <c r="V8" s="28" t="s">
        <v>587</v>
      </c>
      <c r="X8" s="23" t="s">
        <v>588</v>
      </c>
      <c r="Y8" s="538"/>
      <c r="Z8" s="538"/>
      <c r="AA8" s="538"/>
      <c r="AB8" s="538"/>
      <c r="AC8" s="23" t="s">
        <v>9</v>
      </c>
      <c r="AD8" s="538"/>
      <c r="AE8" s="538"/>
      <c r="AF8" s="538"/>
      <c r="AG8" s="538"/>
      <c r="AH8" s="539"/>
      <c r="AI8" s="535"/>
      <c r="AJ8" s="535"/>
      <c r="AK8" s="535"/>
      <c r="AL8" s="535"/>
      <c r="AM8" s="535"/>
      <c r="AN8" s="535"/>
    </row>
    <row r="9" ht="27.0" customHeight="1">
      <c r="A9" s="535"/>
      <c r="B9" s="535"/>
      <c r="C9" s="535"/>
      <c r="D9" s="535"/>
      <c r="E9" s="535"/>
      <c r="F9" s="536"/>
      <c r="G9" s="542" t="s">
        <v>30</v>
      </c>
      <c r="I9" s="30" t="s">
        <v>589</v>
      </c>
      <c r="J9" s="543"/>
      <c r="K9" s="543"/>
      <c r="L9" s="543"/>
      <c r="M9" s="543"/>
      <c r="N9" s="543"/>
      <c r="O9" s="30" t="s">
        <v>590</v>
      </c>
      <c r="P9" s="543"/>
      <c r="Q9" s="543"/>
      <c r="R9" s="543"/>
      <c r="S9" s="544"/>
      <c r="T9" s="540"/>
      <c r="U9" s="541"/>
      <c r="V9" s="33" t="s">
        <v>208</v>
      </c>
      <c r="X9" s="30" t="s">
        <v>591</v>
      </c>
      <c r="Y9" s="543"/>
      <c r="Z9" s="543"/>
      <c r="AA9" s="543"/>
      <c r="AB9" s="543"/>
      <c r="AC9" s="30" t="s">
        <v>508</v>
      </c>
      <c r="AD9" s="543"/>
      <c r="AE9" s="543"/>
      <c r="AF9" s="543"/>
      <c r="AG9" s="543"/>
      <c r="AH9" s="544"/>
      <c r="AI9" s="535"/>
      <c r="AJ9" s="535"/>
      <c r="AK9" s="535"/>
      <c r="AL9" s="535"/>
      <c r="AM9" s="535"/>
      <c r="AN9" s="535"/>
    </row>
    <row r="10" ht="27.0" customHeight="1">
      <c r="A10" s="535"/>
      <c r="B10" s="535"/>
      <c r="C10" s="535"/>
      <c r="D10" s="535"/>
      <c r="E10" s="535"/>
      <c r="F10" s="536"/>
      <c r="G10" s="537" t="s">
        <v>592</v>
      </c>
      <c r="I10" s="23" t="s">
        <v>593</v>
      </c>
      <c r="J10" s="538"/>
      <c r="K10" s="538"/>
      <c r="L10" s="538"/>
      <c r="M10" s="538"/>
      <c r="N10" s="538"/>
      <c r="O10" s="23" t="s">
        <v>12</v>
      </c>
      <c r="P10" s="538"/>
      <c r="Q10" s="538"/>
      <c r="R10" s="538"/>
      <c r="S10" s="539"/>
      <c r="T10" s="540"/>
      <c r="U10" s="541"/>
      <c r="V10" s="28" t="s">
        <v>594</v>
      </c>
      <c r="X10" s="23" t="s">
        <v>595</v>
      </c>
      <c r="Y10" s="538"/>
      <c r="Z10" s="538"/>
      <c r="AA10" s="538"/>
      <c r="AB10" s="538"/>
      <c r="AC10" s="23" t="s">
        <v>12</v>
      </c>
      <c r="AD10" s="538"/>
      <c r="AE10" s="538"/>
      <c r="AF10" s="538"/>
      <c r="AG10" s="538"/>
      <c r="AH10" s="539"/>
      <c r="AI10" s="535"/>
      <c r="AJ10" s="535"/>
      <c r="AK10" s="535"/>
      <c r="AL10" s="535"/>
      <c r="AM10" s="535"/>
      <c r="AN10" s="535"/>
    </row>
    <row r="11" ht="27.0" customHeight="1">
      <c r="A11" s="535"/>
      <c r="B11" s="535"/>
      <c r="C11" s="535"/>
      <c r="D11" s="535"/>
      <c r="E11" s="535"/>
      <c r="F11" s="536"/>
      <c r="G11" s="542" t="s">
        <v>596</v>
      </c>
      <c r="I11" s="30" t="s">
        <v>597</v>
      </c>
      <c r="J11" s="543"/>
      <c r="K11" s="543"/>
      <c r="L11" s="543"/>
      <c r="M11" s="543"/>
      <c r="N11" s="543"/>
      <c r="O11" s="30" t="s">
        <v>598</v>
      </c>
      <c r="P11" s="543"/>
      <c r="Q11" s="543"/>
      <c r="R11" s="543"/>
      <c r="S11" s="544"/>
      <c r="T11" s="540"/>
      <c r="U11" s="541"/>
      <c r="V11" s="33" t="s">
        <v>599</v>
      </c>
      <c r="X11" s="30" t="s">
        <v>600</v>
      </c>
      <c r="Y11" s="543"/>
      <c r="Z11" s="543"/>
      <c r="AA11" s="543"/>
      <c r="AB11" s="543"/>
      <c r="AC11" s="30" t="s">
        <v>601</v>
      </c>
      <c r="AD11" s="543"/>
      <c r="AE11" s="543"/>
      <c r="AF11" s="543"/>
      <c r="AG11" s="543"/>
      <c r="AH11" s="544"/>
      <c r="AI11" s="535"/>
      <c r="AJ11" s="535"/>
      <c r="AK11" s="535"/>
      <c r="AL11" s="535"/>
      <c r="AM11" s="535"/>
      <c r="AN11" s="535"/>
    </row>
    <row r="12" ht="27.0" customHeight="1">
      <c r="A12" s="535"/>
      <c r="B12" s="535"/>
      <c r="C12" s="535"/>
      <c r="D12" s="535"/>
      <c r="E12" s="535"/>
      <c r="F12" s="536"/>
      <c r="G12" s="537" t="s">
        <v>192</v>
      </c>
      <c r="I12" s="23" t="s">
        <v>602</v>
      </c>
      <c r="J12" s="538"/>
      <c r="K12" s="538"/>
      <c r="L12" s="538"/>
      <c r="M12" s="538"/>
      <c r="N12" s="538"/>
      <c r="O12" s="23" t="s">
        <v>603</v>
      </c>
      <c r="P12" s="538"/>
      <c r="Q12" s="538"/>
      <c r="R12" s="538"/>
      <c r="S12" s="539"/>
      <c r="T12" s="540"/>
      <c r="U12" s="541"/>
      <c r="V12" s="28" t="s">
        <v>162</v>
      </c>
      <c r="X12" s="23" t="s">
        <v>604</v>
      </c>
      <c r="Y12" s="538"/>
      <c r="Z12" s="538"/>
      <c r="AA12" s="538"/>
      <c r="AB12" s="538"/>
      <c r="AC12" s="23" t="s">
        <v>144</v>
      </c>
      <c r="AD12" s="538"/>
      <c r="AE12" s="538"/>
      <c r="AF12" s="538"/>
      <c r="AG12" s="538"/>
      <c r="AH12" s="539"/>
      <c r="AI12" s="535"/>
      <c r="AJ12" s="535"/>
      <c r="AK12" s="535"/>
      <c r="AL12" s="535"/>
      <c r="AM12" s="535"/>
      <c r="AN12" s="535"/>
    </row>
    <row r="13" ht="27.0" customHeight="1">
      <c r="A13" s="535"/>
      <c r="B13" s="535"/>
      <c r="C13" s="535"/>
      <c r="D13" s="535"/>
      <c r="E13" s="535"/>
      <c r="F13" s="536"/>
      <c r="G13" s="542" t="s">
        <v>605</v>
      </c>
      <c r="I13" s="30" t="s">
        <v>606</v>
      </c>
      <c r="J13" s="543"/>
      <c r="K13" s="543"/>
      <c r="L13" s="543"/>
      <c r="M13" s="543"/>
      <c r="N13" s="543"/>
      <c r="O13" s="30" t="s">
        <v>41</v>
      </c>
      <c r="P13" s="543"/>
      <c r="Q13" s="543"/>
      <c r="R13" s="543"/>
      <c r="S13" s="544"/>
      <c r="T13" s="540"/>
      <c r="U13" s="541"/>
      <c r="V13" s="33" t="s">
        <v>607</v>
      </c>
      <c r="X13" s="30" t="s">
        <v>608</v>
      </c>
      <c r="Y13" s="543"/>
      <c r="Z13" s="543"/>
      <c r="AA13" s="543"/>
      <c r="AB13" s="543"/>
      <c r="AC13" s="30" t="s">
        <v>609</v>
      </c>
      <c r="AD13" s="543"/>
      <c r="AE13" s="543"/>
      <c r="AF13" s="543"/>
      <c r="AG13" s="543"/>
      <c r="AH13" s="544"/>
      <c r="AI13" s="535"/>
      <c r="AJ13" s="535"/>
      <c r="AK13" s="535"/>
      <c r="AL13" s="535"/>
      <c r="AM13" s="535"/>
      <c r="AN13" s="535"/>
    </row>
    <row r="14" ht="27.0" customHeight="1">
      <c r="A14" s="535"/>
      <c r="B14" s="535"/>
      <c r="C14" s="535"/>
      <c r="D14" s="535"/>
      <c r="E14" s="535"/>
      <c r="F14" s="536"/>
      <c r="G14" s="537" t="s">
        <v>610</v>
      </c>
      <c r="I14" s="23" t="s">
        <v>611</v>
      </c>
      <c r="J14" s="538"/>
      <c r="K14" s="538"/>
      <c r="L14" s="538"/>
      <c r="M14" s="538"/>
      <c r="N14" s="538"/>
      <c r="O14" s="23" t="s">
        <v>48</v>
      </c>
      <c r="P14" s="538"/>
      <c r="Q14" s="538"/>
      <c r="R14" s="538"/>
      <c r="S14" s="539"/>
      <c r="T14" s="540"/>
      <c r="U14" s="541"/>
      <c r="V14" s="28" t="s">
        <v>184</v>
      </c>
      <c r="X14" s="23" t="s">
        <v>612</v>
      </c>
      <c r="Y14" s="538"/>
      <c r="Z14" s="538"/>
      <c r="AA14" s="538"/>
      <c r="AB14" s="538"/>
      <c r="AC14" s="23" t="s">
        <v>150</v>
      </c>
      <c r="AD14" s="538"/>
      <c r="AE14" s="538"/>
      <c r="AF14" s="538"/>
      <c r="AG14" s="538"/>
      <c r="AH14" s="539"/>
      <c r="AI14" s="535"/>
      <c r="AJ14" s="535"/>
      <c r="AK14" s="535"/>
      <c r="AL14" s="535"/>
      <c r="AM14" s="535"/>
      <c r="AN14" s="535"/>
    </row>
    <row r="15" ht="27.0" customHeight="1">
      <c r="A15" s="535"/>
      <c r="B15" s="535"/>
      <c r="C15" s="535"/>
      <c r="D15" s="535"/>
      <c r="E15" s="535"/>
      <c r="F15" s="536"/>
      <c r="G15" s="542" t="s">
        <v>613</v>
      </c>
      <c r="I15" s="30" t="s">
        <v>614</v>
      </c>
      <c r="J15" s="543"/>
      <c r="K15" s="543"/>
      <c r="L15" s="543"/>
      <c r="M15" s="543"/>
      <c r="N15" s="543"/>
      <c r="O15" s="30" t="s">
        <v>615</v>
      </c>
      <c r="P15" s="543"/>
      <c r="Q15" s="543"/>
      <c r="R15" s="543"/>
      <c r="S15" s="544"/>
      <c r="T15" s="540"/>
      <c r="U15" s="541"/>
      <c r="V15" s="33" t="s">
        <v>171</v>
      </c>
      <c r="X15" s="30" t="s">
        <v>616</v>
      </c>
      <c r="Y15" s="543"/>
      <c r="Z15" s="543"/>
      <c r="AA15" s="543"/>
      <c r="AB15" s="543"/>
      <c r="AC15" s="30" t="s">
        <v>421</v>
      </c>
      <c r="AD15" s="543"/>
      <c r="AE15" s="543"/>
      <c r="AF15" s="543"/>
      <c r="AG15" s="543"/>
      <c r="AH15" s="544"/>
      <c r="AI15" s="535"/>
      <c r="AJ15" s="535"/>
      <c r="AK15" s="535"/>
      <c r="AL15" s="535"/>
      <c r="AM15" s="535"/>
      <c r="AN15" s="535"/>
    </row>
    <row r="16" ht="27.0" customHeight="1">
      <c r="A16" s="535"/>
      <c r="B16" s="535"/>
      <c r="C16" s="535"/>
      <c r="D16" s="535"/>
      <c r="E16" s="535"/>
      <c r="F16" s="536"/>
      <c r="G16" s="537" t="s">
        <v>189</v>
      </c>
      <c r="I16" s="23" t="s">
        <v>617</v>
      </c>
      <c r="J16" s="538"/>
      <c r="K16" s="538"/>
      <c r="L16" s="538"/>
      <c r="M16" s="538"/>
      <c r="N16" s="538"/>
      <c r="O16" s="23" t="s">
        <v>352</v>
      </c>
      <c r="P16" s="538"/>
      <c r="Q16" s="538"/>
      <c r="R16" s="538"/>
      <c r="S16" s="539"/>
      <c r="T16" s="540"/>
      <c r="U16" s="541"/>
      <c r="V16" s="28" t="s">
        <v>201</v>
      </c>
      <c r="X16" s="545" t="s">
        <v>618</v>
      </c>
      <c r="Y16" s="538"/>
      <c r="Z16" s="538"/>
      <c r="AA16" s="538"/>
      <c r="AB16" s="538"/>
      <c r="AC16" s="23" t="s">
        <v>38</v>
      </c>
      <c r="AD16" s="538"/>
      <c r="AE16" s="538"/>
      <c r="AF16" s="538"/>
      <c r="AG16" s="538"/>
      <c r="AH16" s="539"/>
      <c r="AI16" s="535"/>
      <c r="AJ16" s="535"/>
      <c r="AK16" s="535"/>
      <c r="AL16" s="535"/>
      <c r="AM16" s="535"/>
      <c r="AN16" s="535"/>
    </row>
    <row r="17" ht="27.0" customHeight="1">
      <c r="A17" s="535"/>
      <c r="B17" s="535"/>
      <c r="C17" s="535"/>
      <c r="D17" s="535"/>
      <c r="E17" s="535"/>
      <c r="F17" s="536"/>
      <c r="G17" s="542" t="s">
        <v>619</v>
      </c>
      <c r="I17" s="30" t="s">
        <v>620</v>
      </c>
      <c r="J17" s="543"/>
      <c r="K17" s="543"/>
      <c r="L17" s="543"/>
      <c r="M17" s="543"/>
      <c r="N17" s="543"/>
      <c r="O17" s="30" t="s">
        <v>21</v>
      </c>
      <c r="P17" s="543"/>
      <c r="Q17" s="543"/>
      <c r="R17" s="543"/>
      <c r="S17" s="544"/>
      <c r="T17" s="540"/>
      <c r="U17" s="541"/>
      <c r="V17" s="33" t="s">
        <v>621</v>
      </c>
      <c r="X17" s="546" t="s">
        <v>622</v>
      </c>
      <c r="Y17" s="543"/>
      <c r="Z17" s="543"/>
      <c r="AA17" s="543"/>
      <c r="AB17" s="543"/>
      <c r="AC17" s="30" t="s">
        <v>623</v>
      </c>
      <c r="AD17" s="543"/>
      <c r="AE17" s="543"/>
      <c r="AF17" s="543"/>
      <c r="AG17" s="543"/>
      <c r="AH17" s="544"/>
      <c r="AI17" s="535"/>
      <c r="AJ17" s="535"/>
      <c r="AK17" s="535"/>
      <c r="AL17" s="535"/>
      <c r="AM17" s="535"/>
      <c r="AN17" s="535"/>
    </row>
    <row r="18" ht="27.0" customHeight="1">
      <c r="A18" s="535"/>
      <c r="B18" s="535"/>
      <c r="C18" s="535"/>
      <c r="D18" s="535"/>
      <c r="E18" s="535"/>
      <c r="F18" s="536"/>
      <c r="G18" s="537" t="s">
        <v>624</v>
      </c>
      <c r="I18" s="23" t="s">
        <v>625</v>
      </c>
      <c r="J18" s="538"/>
      <c r="K18" s="538"/>
      <c r="L18" s="538"/>
      <c r="M18" s="538"/>
      <c r="N18" s="538"/>
      <c r="O18" s="23" t="s">
        <v>188</v>
      </c>
      <c r="P18" s="538"/>
      <c r="Q18" s="538"/>
      <c r="R18" s="538"/>
      <c r="S18" s="539"/>
      <c r="T18" s="540"/>
      <c r="U18" s="541"/>
      <c r="V18" s="28" t="s">
        <v>176</v>
      </c>
      <c r="X18" s="545" t="s">
        <v>626</v>
      </c>
      <c r="Y18" s="538"/>
      <c r="Z18" s="538"/>
      <c r="AA18" s="538"/>
      <c r="AB18" s="538"/>
      <c r="AC18" s="23" t="s">
        <v>627</v>
      </c>
      <c r="AD18" s="538"/>
      <c r="AE18" s="538"/>
      <c r="AF18" s="538"/>
      <c r="AG18" s="538"/>
      <c r="AH18" s="539"/>
      <c r="AI18" s="535"/>
      <c r="AJ18" s="535"/>
      <c r="AK18" s="535"/>
      <c r="AL18" s="535"/>
      <c r="AM18" s="535"/>
      <c r="AN18" s="535"/>
    </row>
    <row r="19" ht="27.0" customHeight="1">
      <c r="A19" s="535"/>
      <c r="B19" s="535"/>
      <c r="C19" s="535"/>
      <c r="D19" s="535"/>
      <c r="E19" s="535"/>
      <c r="F19" s="536"/>
      <c r="G19" s="542" t="s">
        <v>25</v>
      </c>
      <c r="I19" s="30" t="s">
        <v>628</v>
      </c>
      <c r="J19" s="543"/>
      <c r="K19" s="543"/>
      <c r="L19" s="543"/>
      <c r="M19" s="543"/>
      <c r="N19" s="543"/>
      <c r="O19" s="30" t="s">
        <v>150</v>
      </c>
      <c r="P19" s="543"/>
      <c r="Q19" s="543"/>
      <c r="R19" s="543"/>
      <c r="S19" s="544"/>
      <c r="T19" s="540"/>
      <c r="U19" s="541"/>
      <c r="V19" s="33" t="s">
        <v>158</v>
      </c>
      <c r="X19" s="546" t="s">
        <v>629</v>
      </c>
      <c r="Y19" s="543"/>
      <c r="Z19" s="543"/>
      <c r="AA19" s="543"/>
      <c r="AB19" s="543"/>
      <c r="AC19" s="30" t="s">
        <v>630</v>
      </c>
      <c r="AD19" s="543"/>
      <c r="AE19" s="543"/>
      <c r="AF19" s="543"/>
      <c r="AG19" s="543"/>
      <c r="AH19" s="544"/>
      <c r="AI19" s="535"/>
      <c r="AJ19" s="535"/>
      <c r="AK19" s="535"/>
      <c r="AL19" s="535"/>
      <c r="AM19" s="535"/>
      <c r="AN19" s="535"/>
    </row>
    <row r="20" ht="27.0" customHeight="1">
      <c r="A20" s="535"/>
      <c r="B20" s="535"/>
      <c r="C20" s="535"/>
      <c r="D20" s="535"/>
      <c r="E20" s="535"/>
      <c r="F20" s="536"/>
      <c r="G20" s="537" t="s">
        <v>631</v>
      </c>
      <c r="I20" s="23" t="s">
        <v>632</v>
      </c>
      <c r="J20" s="538"/>
      <c r="K20" s="538"/>
      <c r="L20" s="538"/>
      <c r="M20" s="538"/>
      <c r="N20" s="538"/>
      <c r="O20" s="23" t="s">
        <v>633</v>
      </c>
      <c r="P20" s="538"/>
      <c r="Q20" s="538"/>
      <c r="R20" s="538"/>
      <c r="S20" s="539"/>
      <c r="T20" s="540"/>
      <c r="U20" s="541"/>
      <c r="V20" s="28" t="s">
        <v>117</v>
      </c>
      <c r="X20" s="545" t="s">
        <v>634</v>
      </c>
      <c r="Y20" s="538"/>
      <c r="Z20" s="538"/>
      <c r="AA20" s="538"/>
      <c r="AB20" s="538"/>
      <c r="AC20" s="23" t="s">
        <v>24</v>
      </c>
      <c r="AD20" s="538"/>
      <c r="AE20" s="538"/>
      <c r="AF20" s="538"/>
      <c r="AG20" s="538"/>
      <c r="AH20" s="539"/>
      <c r="AI20" s="535"/>
      <c r="AJ20" s="535"/>
      <c r="AK20" s="535"/>
      <c r="AL20" s="535"/>
      <c r="AM20" s="535"/>
      <c r="AN20" s="535"/>
    </row>
    <row r="21" ht="27.0" customHeight="1">
      <c r="A21" s="535"/>
      <c r="B21" s="535"/>
      <c r="C21" s="535"/>
      <c r="D21" s="535"/>
      <c r="E21" s="535"/>
      <c r="F21" s="536"/>
      <c r="G21" s="542" t="s">
        <v>206</v>
      </c>
      <c r="I21" s="30" t="s">
        <v>635</v>
      </c>
      <c r="J21" s="543"/>
      <c r="K21" s="543"/>
      <c r="L21" s="543"/>
      <c r="M21" s="543"/>
      <c r="N21" s="543"/>
      <c r="O21" s="30" t="s">
        <v>636</v>
      </c>
      <c r="P21" s="543"/>
      <c r="Q21" s="543"/>
      <c r="R21" s="543"/>
      <c r="S21" s="544"/>
      <c r="T21" s="540"/>
      <c r="U21" s="541"/>
      <c r="V21" s="33" t="s">
        <v>637</v>
      </c>
      <c r="X21" s="546" t="s">
        <v>638</v>
      </c>
      <c r="Y21" s="543"/>
      <c r="Z21" s="543"/>
      <c r="AA21" s="543"/>
      <c r="AB21" s="543"/>
      <c r="AC21" s="30" t="s">
        <v>181</v>
      </c>
      <c r="AD21" s="543"/>
      <c r="AE21" s="543"/>
      <c r="AF21" s="543"/>
      <c r="AG21" s="543"/>
      <c r="AH21" s="544"/>
      <c r="AI21" s="535"/>
      <c r="AJ21" s="535"/>
      <c r="AK21" s="535"/>
      <c r="AL21" s="535"/>
      <c r="AM21" s="535"/>
      <c r="AN21" s="535"/>
    </row>
    <row r="22" ht="27.0" customHeight="1">
      <c r="A22" s="535"/>
      <c r="B22" s="535"/>
      <c r="C22" s="535"/>
      <c r="D22" s="535"/>
      <c r="E22" s="535"/>
      <c r="F22" s="536"/>
      <c r="G22" s="537" t="s">
        <v>639</v>
      </c>
      <c r="I22" s="545" t="s">
        <v>640</v>
      </c>
      <c r="J22" s="538"/>
      <c r="K22" s="538"/>
      <c r="L22" s="538"/>
      <c r="M22" s="538"/>
      <c r="N22" s="538"/>
      <c r="O22" s="23" t="s">
        <v>12</v>
      </c>
      <c r="P22" s="538"/>
      <c r="Q22" s="538"/>
      <c r="R22" s="538"/>
      <c r="S22" s="539"/>
      <c r="T22" s="540"/>
      <c r="U22" s="541"/>
      <c r="V22" s="28" t="s">
        <v>641</v>
      </c>
      <c r="X22" s="545" t="s">
        <v>642</v>
      </c>
      <c r="Y22" s="538"/>
      <c r="Z22" s="538"/>
      <c r="AA22" s="538"/>
      <c r="AB22" s="538"/>
      <c r="AC22" s="23" t="s">
        <v>21</v>
      </c>
      <c r="AD22" s="538"/>
      <c r="AE22" s="538"/>
      <c r="AF22" s="538"/>
      <c r="AG22" s="538"/>
      <c r="AH22" s="539"/>
      <c r="AI22" s="535"/>
      <c r="AJ22" s="535"/>
      <c r="AK22" s="535"/>
      <c r="AL22" s="535"/>
      <c r="AM22" s="535"/>
      <c r="AN22" s="535"/>
    </row>
    <row r="23" ht="27.0" customHeight="1">
      <c r="A23" s="535"/>
      <c r="B23" s="535"/>
      <c r="C23" s="535"/>
      <c r="D23" s="535"/>
      <c r="E23" s="535"/>
      <c r="F23" s="536"/>
      <c r="G23" s="542" t="s">
        <v>213</v>
      </c>
      <c r="I23" s="546" t="s">
        <v>643</v>
      </c>
      <c r="J23" s="543"/>
      <c r="K23" s="543"/>
      <c r="L23" s="543"/>
      <c r="M23" s="543"/>
      <c r="N23" s="543"/>
      <c r="O23" s="30" t="s">
        <v>48</v>
      </c>
      <c r="P23" s="543"/>
      <c r="Q23" s="543"/>
      <c r="R23" s="543"/>
      <c r="S23" s="544"/>
      <c r="T23" s="540"/>
      <c r="U23" s="541"/>
      <c r="V23" s="33" t="s">
        <v>644</v>
      </c>
      <c r="X23" s="546" t="s">
        <v>645</v>
      </c>
      <c r="Y23" s="543"/>
      <c r="Z23" s="543"/>
      <c r="AA23" s="543"/>
      <c r="AB23" s="543"/>
      <c r="AC23" s="30" t="s">
        <v>603</v>
      </c>
      <c r="AD23" s="543"/>
      <c r="AE23" s="543"/>
      <c r="AF23" s="543"/>
      <c r="AG23" s="543"/>
      <c r="AH23" s="544"/>
      <c r="AI23" s="535"/>
      <c r="AJ23" s="535"/>
      <c r="AK23" s="535"/>
      <c r="AL23" s="535"/>
      <c r="AM23" s="535"/>
      <c r="AN23" s="535"/>
    </row>
    <row r="24" ht="27.0" customHeight="1">
      <c r="A24" s="535"/>
      <c r="B24" s="535"/>
      <c r="C24" s="535"/>
      <c r="D24" s="535"/>
      <c r="E24" s="535"/>
      <c r="F24" s="536"/>
      <c r="G24" s="537" t="s">
        <v>646</v>
      </c>
      <c r="I24" s="545" t="s">
        <v>647</v>
      </c>
      <c r="J24" s="538"/>
      <c r="K24" s="538"/>
      <c r="L24" s="538"/>
      <c r="M24" s="538"/>
      <c r="N24" s="538"/>
      <c r="O24" s="23" t="s">
        <v>125</v>
      </c>
      <c r="P24" s="538"/>
      <c r="Q24" s="538"/>
      <c r="R24" s="538"/>
      <c r="S24" s="539"/>
      <c r="T24" s="540"/>
      <c r="U24" s="541"/>
      <c r="V24" s="28" t="s">
        <v>648</v>
      </c>
      <c r="X24" s="545" t="s">
        <v>649</v>
      </c>
      <c r="Y24" s="538"/>
      <c r="Z24" s="538"/>
      <c r="AA24" s="538"/>
      <c r="AB24" s="538"/>
      <c r="AC24" s="23" t="s">
        <v>119</v>
      </c>
      <c r="AD24" s="538"/>
      <c r="AE24" s="538"/>
      <c r="AF24" s="538"/>
      <c r="AG24" s="538"/>
      <c r="AH24" s="539"/>
      <c r="AI24" s="535"/>
      <c r="AJ24" s="535"/>
      <c r="AK24" s="535"/>
      <c r="AL24" s="535"/>
      <c r="AM24" s="535"/>
      <c r="AN24" s="535"/>
    </row>
    <row r="25" ht="27.0" customHeight="1">
      <c r="A25" s="535"/>
      <c r="B25" s="535"/>
      <c r="C25" s="535"/>
      <c r="D25" s="535"/>
      <c r="E25" s="535"/>
      <c r="F25" s="536"/>
      <c r="G25" s="542" t="s">
        <v>167</v>
      </c>
      <c r="I25" s="546" t="s">
        <v>650</v>
      </c>
      <c r="J25" s="543"/>
      <c r="K25" s="543"/>
      <c r="L25" s="543"/>
      <c r="M25" s="543"/>
      <c r="N25" s="543"/>
      <c r="O25" s="30" t="s">
        <v>651</v>
      </c>
      <c r="P25" s="543"/>
      <c r="Q25" s="543"/>
      <c r="R25" s="543"/>
      <c r="S25" s="544"/>
      <c r="T25" s="540"/>
      <c r="U25" s="541"/>
      <c r="V25" s="33" t="s">
        <v>15</v>
      </c>
      <c r="X25" s="546" t="s">
        <v>652</v>
      </c>
      <c r="Y25" s="543"/>
      <c r="Z25" s="543"/>
      <c r="AA25" s="543"/>
      <c r="AB25" s="543"/>
      <c r="AC25" s="30" t="s">
        <v>21</v>
      </c>
      <c r="AD25" s="543"/>
      <c r="AE25" s="543"/>
      <c r="AF25" s="543"/>
      <c r="AG25" s="543"/>
      <c r="AH25" s="544"/>
      <c r="AI25" s="535"/>
      <c r="AJ25" s="535"/>
      <c r="AK25" s="535"/>
      <c r="AL25" s="535"/>
      <c r="AM25" s="535"/>
      <c r="AN25" s="535"/>
    </row>
    <row r="26" ht="27.0" customHeight="1">
      <c r="A26" s="535"/>
      <c r="B26" s="535"/>
      <c r="C26" s="535"/>
      <c r="D26" s="535"/>
      <c r="E26" s="535"/>
      <c r="F26" s="536"/>
      <c r="G26" s="537" t="s">
        <v>22</v>
      </c>
      <c r="I26" s="545" t="s">
        <v>653</v>
      </c>
      <c r="J26" s="538"/>
      <c r="K26" s="538"/>
      <c r="L26" s="538"/>
      <c r="M26" s="538"/>
      <c r="N26" s="538"/>
      <c r="O26" s="23" t="s">
        <v>623</v>
      </c>
      <c r="P26" s="538"/>
      <c r="Q26" s="538"/>
      <c r="R26" s="538"/>
      <c r="S26" s="539"/>
      <c r="T26" s="540"/>
      <c r="U26" s="541"/>
      <c r="V26" s="28" t="s">
        <v>654</v>
      </c>
      <c r="X26" s="545" t="s">
        <v>655</v>
      </c>
      <c r="Y26" s="538"/>
      <c r="Z26" s="538"/>
      <c r="AA26" s="538"/>
      <c r="AB26" s="538"/>
      <c r="AC26" s="23" t="s">
        <v>9</v>
      </c>
      <c r="AD26" s="538"/>
      <c r="AE26" s="538"/>
      <c r="AF26" s="538"/>
      <c r="AG26" s="538"/>
      <c r="AH26" s="539"/>
      <c r="AI26" s="535"/>
      <c r="AJ26" s="535"/>
      <c r="AK26" s="535"/>
      <c r="AL26" s="535"/>
      <c r="AM26" s="535"/>
      <c r="AN26" s="535"/>
    </row>
    <row r="27" ht="27.0" customHeight="1">
      <c r="A27" s="535"/>
      <c r="B27" s="535"/>
      <c r="C27" s="535"/>
      <c r="D27" s="535"/>
      <c r="E27" s="535"/>
      <c r="F27" s="536"/>
      <c r="G27" s="542" t="s">
        <v>155</v>
      </c>
      <c r="I27" s="546" t="s">
        <v>656</v>
      </c>
      <c r="J27" s="543"/>
      <c r="K27" s="543"/>
      <c r="L27" s="543"/>
      <c r="M27" s="543"/>
      <c r="N27" s="543"/>
      <c r="O27" s="30" t="s">
        <v>24</v>
      </c>
      <c r="P27" s="543"/>
      <c r="Q27" s="543"/>
      <c r="R27" s="543"/>
      <c r="S27" s="544"/>
      <c r="T27" s="540"/>
      <c r="U27" s="541"/>
      <c r="V27" s="33" t="s">
        <v>657</v>
      </c>
      <c r="X27" s="546" t="s">
        <v>658</v>
      </c>
      <c r="Y27" s="543"/>
      <c r="Z27" s="543"/>
      <c r="AA27" s="543"/>
      <c r="AB27" s="543"/>
      <c r="AC27" s="30" t="s">
        <v>38</v>
      </c>
      <c r="AD27" s="543"/>
      <c r="AE27" s="543"/>
      <c r="AF27" s="543"/>
      <c r="AG27" s="543"/>
      <c r="AH27" s="544"/>
      <c r="AI27" s="535"/>
      <c r="AJ27" s="535"/>
      <c r="AK27" s="535"/>
      <c r="AL27" s="535"/>
      <c r="AM27" s="535"/>
      <c r="AN27" s="535"/>
    </row>
    <row r="28" ht="27.0" customHeight="1">
      <c r="A28" s="535"/>
      <c r="B28" s="535"/>
      <c r="C28" s="535"/>
      <c r="D28" s="535"/>
      <c r="E28" s="535"/>
      <c r="F28" s="536"/>
      <c r="G28" s="537" t="s">
        <v>131</v>
      </c>
      <c r="I28" s="545" t="s">
        <v>659</v>
      </c>
      <c r="J28" s="538"/>
      <c r="K28" s="538"/>
      <c r="L28" s="538"/>
      <c r="M28" s="538"/>
      <c r="N28" s="538"/>
      <c r="O28" s="23" t="s">
        <v>181</v>
      </c>
      <c r="P28" s="538"/>
      <c r="Q28" s="538"/>
      <c r="R28" s="538"/>
      <c r="S28" s="539"/>
      <c r="T28" s="540"/>
      <c r="U28" s="541"/>
      <c r="V28" s="28" t="s">
        <v>136</v>
      </c>
      <c r="X28" s="545" t="s">
        <v>660</v>
      </c>
      <c r="Y28" s="538"/>
      <c r="Z28" s="538"/>
      <c r="AA28" s="538"/>
      <c r="AB28" s="538"/>
      <c r="AC28" s="23" t="s">
        <v>21</v>
      </c>
      <c r="AD28" s="538"/>
      <c r="AE28" s="538"/>
      <c r="AF28" s="538"/>
      <c r="AG28" s="538"/>
      <c r="AH28" s="539"/>
      <c r="AI28" s="535"/>
      <c r="AJ28" s="535"/>
      <c r="AK28" s="535"/>
      <c r="AL28" s="535"/>
      <c r="AM28" s="535"/>
      <c r="AN28" s="535"/>
    </row>
    <row r="29" ht="27.0" customHeight="1">
      <c r="A29" s="535"/>
      <c r="B29" s="535"/>
      <c r="C29" s="535"/>
      <c r="D29" s="535"/>
      <c r="E29" s="535"/>
      <c r="F29" s="536"/>
      <c r="G29" s="542" t="s">
        <v>661</v>
      </c>
      <c r="I29" s="546" t="s">
        <v>662</v>
      </c>
      <c r="J29" s="543"/>
      <c r="K29" s="543"/>
      <c r="L29" s="543"/>
      <c r="M29" s="543"/>
      <c r="N29" s="543"/>
      <c r="O29" s="30" t="s">
        <v>522</v>
      </c>
      <c r="P29" s="543"/>
      <c r="Q29" s="543"/>
      <c r="R29" s="543"/>
      <c r="S29" s="544"/>
      <c r="T29" s="540"/>
      <c r="U29" s="541"/>
      <c r="V29" s="33" t="s">
        <v>145</v>
      </c>
      <c r="X29" s="546" t="s">
        <v>663</v>
      </c>
      <c r="Y29" s="543"/>
      <c r="Z29" s="543"/>
      <c r="AA29" s="543"/>
      <c r="AB29" s="543"/>
      <c r="AC29" s="30" t="s">
        <v>12</v>
      </c>
      <c r="AD29" s="543"/>
      <c r="AE29" s="543"/>
      <c r="AF29" s="543"/>
      <c r="AG29" s="543"/>
      <c r="AH29" s="544"/>
      <c r="AI29" s="535"/>
      <c r="AJ29" s="535"/>
      <c r="AK29" s="535"/>
      <c r="AL29" s="535"/>
      <c r="AM29" s="535"/>
      <c r="AN29" s="535"/>
    </row>
    <row r="30" ht="27.0" customHeight="1">
      <c r="A30" s="535"/>
      <c r="B30" s="535"/>
      <c r="C30" s="535"/>
      <c r="D30" s="535"/>
      <c r="E30" s="535"/>
      <c r="F30" s="536"/>
      <c r="G30" s="537" t="s">
        <v>664</v>
      </c>
      <c r="I30" s="545" t="s">
        <v>665</v>
      </c>
      <c r="J30" s="538"/>
      <c r="K30" s="538"/>
      <c r="L30" s="538"/>
      <c r="M30" s="538"/>
      <c r="N30" s="538"/>
      <c r="O30" s="23" t="s">
        <v>633</v>
      </c>
      <c r="P30" s="538"/>
      <c r="Q30" s="538"/>
      <c r="R30" s="538"/>
      <c r="S30" s="539"/>
      <c r="T30" s="540"/>
      <c r="U30" s="541"/>
      <c r="V30" s="28" t="s">
        <v>211</v>
      </c>
      <c r="X30" s="545" t="s">
        <v>666</v>
      </c>
      <c r="Y30" s="538"/>
      <c r="Z30" s="538"/>
      <c r="AA30" s="538"/>
      <c r="AB30" s="538"/>
      <c r="AC30" s="23" t="s">
        <v>24</v>
      </c>
      <c r="AD30" s="538"/>
      <c r="AE30" s="538"/>
      <c r="AF30" s="538"/>
      <c r="AG30" s="538"/>
      <c r="AH30" s="539"/>
      <c r="AI30" s="535"/>
      <c r="AJ30" s="535"/>
      <c r="AK30" s="535"/>
      <c r="AL30" s="535"/>
      <c r="AM30" s="535"/>
      <c r="AN30" s="535"/>
    </row>
    <row r="31" ht="27.0" customHeight="1">
      <c r="A31" s="535"/>
      <c r="B31" s="535"/>
      <c r="C31" s="535"/>
      <c r="D31" s="535"/>
      <c r="E31" s="535"/>
      <c r="F31" s="536"/>
      <c r="G31" s="542" t="s">
        <v>667</v>
      </c>
      <c r="I31" s="546" t="s">
        <v>668</v>
      </c>
      <c r="J31" s="543"/>
      <c r="K31" s="543"/>
      <c r="L31" s="543"/>
      <c r="M31" s="543"/>
      <c r="N31" s="543"/>
      <c r="O31" s="30" t="s">
        <v>135</v>
      </c>
      <c r="P31" s="543"/>
      <c r="Q31" s="543"/>
      <c r="R31" s="543"/>
      <c r="S31" s="544"/>
      <c r="T31" s="540"/>
      <c r="U31" s="541"/>
      <c r="V31" s="33" t="s">
        <v>147</v>
      </c>
      <c r="X31" s="546" t="s">
        <v>669</v>
      </c>
      <c r="Y31" s="543"/>
      <c r="Z31" s="543"/>
      <c r="AA31" s="543"/>
      <c r="AB31" s="543"/>
      <c r="AC31" s="30" t="s">
        <v>670</v>
      </c>
      <c r="AD31" s="543"/>
      <c r="AE31" s="543"/>
      <c r="AF31" s="543"/>
      <c r="AG31" s="543"/>
      <c r="AH31" s="544"/>
      <c r="AI31" s="535"/>
      <c r="AJ31" s="535"/>
      <c r="AK31" s="535"/>
      <c r="AL31" s="535"/>
      <c r="AM31" s="535"/>
      <c r="AN31" s="535"/>
    </row>
    <row r="32" ht="27.0" customHeight="1">
      <c r="A32" s="535"/>
      <c r="B32" s="535"/>
      <c r="C32" s="535"/>
      <c r="D32" s="535"/>
      <c r="E32" s="535"/>
      <c r="F32" s="536"/>
      <c r="G32" s="537" t="s">
        <v>671</v>
      </c>
      <c r="I32" s="545" t="s">
        <v>672</v>
      </c>
      <c r="J32" s="538"/>
      <c r="K32" s="538"/>
      <c r="L32" s="538"/>
      <c r="M32" s="538"/>
      <c r="N32" s="538"/>
      <c r="O32" s="23" t="s">
        <v>9</v>
      </c>
      <c r="P32" s="538"/>
      <c r="Q32" s="538"/>
      <c r="R32" s="538"/>
      <c r="S32" s="539"/>
      <c r="T32" s="540"/>
      <c r="U32" s="541"/>
      <c r="V32" s="28" t="s">
        <v>673</v>
      </c>
      <c r="X32" s="545" t="s">
        <v>674</v>
      </c>
      <c r="Y32" s="538"/>
      <c r="Z32" s="538"/>
      <c r="AA32" s="538"/>
      <c r="AB32" s="538"/>
      <c r="AC32" s="23" t="s">
        <v>191</v>
      </c>
      <c r="AD32" s="538"/>
      <c r="AE32" s="538"/>
      <c r="AF32" s="538"/>
      <c r="AG32" s="538"/>
      <c r="AH32" s="539"/>
      <c r="AI32" s="535"/>
      <c r="AJ32" s="535"/>
      <c r="AK32" s="535"/>
      <c r="AL32" s="535"/>
      <c r="AM32" s="535"/>
      <c r="AN32" s="535"/>
    </row>
    <row r="33" ht="27.0" customHeight="1">
      <c r="A33" s="535"/>
      <c r="B33" s="535"/>
      <c r="C33" s="535"/>
      <c r="D33" s="535"/>
      <c r="E33" s="535"/>
      <c r="F33" s="536"/>
      <c r="G33" s="542" t="s">
        <v>675</v>
      </c>
      <c r="I33" s="546" t="s">
        <v>676</v>
      </c>
      <c r="J33" s="543"/>
      <c r="K33" s="543"/>
      <c r="L33" s="543"/>
      <c r="M33" s="543"/>
      <c r="N33" s="543"/>
      <c r="O33" s="30" t="s">
        <v>627</v>
      </c>
      <c r="P33" s="543"/>
      <c r="Q33" s="543"/>
      <c r="R33" s="543"/>
      <c r="S33" s="544"/>
      <c r="T33" s="540"/>
      <c r="U33" s="541"/>
      <c r="V33" s="33" t="s">
        <v>129</v>
      </c>
      <c r="X33" s="546" t="s">
        <v>677</v>
      </c>
      <c r="Y33" s="543"/>
      <c r="Z33" s="543"/>
      <c r="AA33" s="543"/>
      <c r="AB33" s="543"/>
      <c r="AC33" s="30" t="s">
        <v>678</v>
      </c>
      <c r="AD33" s="543"/>
      <c r="AE33" s="543"/>
      <c r="AF33" s="543"/>
      <c r="AG33" s="543"/>
      <c r="AH33" s="544"/>
      <c r="AI33" s="535"/>
      <c r="AJ33" s="535"/>
      <c r="AK33" s="535"/>
      <c r="AL33" s="535"/>
      <c r="AM33" s="535"/>
      <c r="AN33" s="535"/>
    </row>
    <row r="34" ht="27.0" customHeight="1">
      <c r="A34" s="535"/>
      <c r="B34" s="535"/>
      <c r="C34" s="535"/>
      <c r="D34" s="535"/>
      <c r="E34" s="535"/>
      <c r="F34" s="536"/>
      <c r="G34" s="537" t="s">
        <v>679</v>
      </c>
      <c r="I34" s="545" t="s">
        <v>680</v>
      </c>
      <c r="J34" s="538"/>
      <c r="K34" s="538"/>
      <c r="L34" s="538"/>
      <c r="M34" s="538"/>
      <c r="N34" s="538"/>
      <c r="O34" s="23" t="s">
        <v>681</v>
      </c>
      <c r="P34" s="538"/>
      <c r="Q34" s="538"/>
      <c r="R34" s="538"/>
      <c r="S34" s="539"/>
      <c r="T34" s="540"/>
      <c r="U34" s="541"/>
      <c r="V34" s="28" t="s">
        <v>133</v>
      </c>
      <c r="X34" s="545" t="s">
        <v>682</v>
      </c>
      <c r="Y34" s="538"/>
      <c r="Z34" s="538"/>
      <c r="AA34" s="538"/>
      <c r="AB34" s="538"/>
      <c r="AC34" s="23" t="s">
        <v>48</v>
      </c>
      <c r="AD34" s="538"/>
      <c r="AE34" s="538"/>
      <c r="AF34" s="538"/>
      <c r="AG34" s="538"/>
      <c r="AH34" s="539"/>
      <c r="AI34" s="535"/>
      <c r="AJ34" s="535"/>
      <c r="AK34" s="535"/>
      <c r="AL34" s="535"/>
      <c r="AM34" s="535"/>
      <c r="AN34" s="535"/>
    </row>
    <row r="35" ht="27.0" customHeight="1">
      <c r="A35" s="535"/>
      <c r="B35" s="535"/>
      <c r="C35" s="535"/>
      <c r="D35" s="535"/>
      <c r="E35" s="535"/>
      <c r="F35" s="536"/>
      <c r="G35" s="542" t="s">
        <v>217</v>
      </c>
      <c r="I35" s="546" t="s">
        <v>683</v>
      </c>
      <c r="J35" s="543"/>
      <c r="K35" s="543"/>
      <c r="L35" s="543"/>
      <c r="M35" s="543"/>
      <c r="N35" s="543"/>
      <c r="O35" s="30" t="s">
        <v>35</v>
      </c>
      <c r="P35" s="543"/>
      <c r="Q35" s="543"/>
      <c r="R35" s="543"/>
      <c r="S35" s="544"/>
      <c r="T35" s="540"/>
      <c r="U35" s="541"/>
      <c r="V35" s="33" t="s">
        <v>39</v>
      </c>
      <c r="X35" s="546" t="s">
        <v>684</v>
      </c>
      <c r="Y35" s="543"/>
      <c r="Z35" s="543"/>
      <c r="AA35" s="543"/>
      <c r="AB35" s="543"/>
      <c r="AC35" s="30" t="s">
        <v>347</v>
      </c>
      <c r="AD35" s="543"/>
      <c r="AE35" s="543"/>
      <c r="AF35" s="543"/>
      <c r="AG35" s="543"/>
      <c r="AH35" s="544"/>
      <c r="AI35" s="535"/>
      <c r="AJ35" s="535"/>
      <c r="AK35" s="535"/>
      <c r="AL35" s="535"/>
      <c r="AM35" s="535"/>
      <c r="AN35" s="535"/>
    </row>
    <row r="36" ht="27.0" customHeight="1">
      <c r="A36" s="535"/>
      <c r="B36" s="535"/>
      <c r="C36" s="535"/>
      <c r="D36" s="535"/>
      <c r="E36" s="535"/>
      <c r="F36" s="536"/>
      <c r="G36" s="537" t="s">
        <v>685</v>
      </c>
      <c r="I36" s="545" t="s">
        <v>686</v>
      </c>
      <c r="J36" s="538"/>
      <c r="K36" s="538"/>
      <c r="L36" s="538"/>
      <c r="M36" s="538"/>
      <c r="N36" s="538"/>
      <c r="O36" s="23" t="s">
        <v>32</v>
      </c>
      <c r="P36" s="538"/>
      <c r="Q36" s="538"/>
      <c r="R36" s="538"/>
      <c r="S36" s="539"/>
      <c r="T36" s="540"/>
      <c r="U36" s="541"/>
      <c r="V36" s="28" t="s">
        <v>687</v>
      </c>
      <c r="X36" s="545" t="s">
        <v>688</v>
      </c>
      <c r="Y36" s="538"/>
      <c r="Z36" s="538"/>
      <c r="AA36" s="538"/>
      <c r="AB36" s="538"/>
      <c r="AC36" s="23" t="s">
        <v>9</v>
      </c>
      <c r="AD36" s="538"/>
      <c r="AE36" s="538"/>
      <c r="AF36" s="538"/>
      <c r="AG36" s="538"/>
      <c r="AH36" s="539"/>
      <c r="AI36" s="535"/>
      <c r="AJ36" s="535"/>
      <c r="AK36" s="535"/>
      <c r="AL36" s="535"/>
      <c r="AM36" s="535"/>
      <c r="AN36" s="535"/>
    </row>
    <row r="37" ht="27.0" customHeight="1">
      <c r="A37" s="535"/>
      <c r="B37" s="535"/>
      <c r="C37" s="535"/>
      <c r="D37" s="535"/>
      <c r="E37" s="535"/>
      <c r="F37" s="536"/>
      <c r="G37" s="542" t="s">
        <v>689</v>
      </c>
      <c r="I37" s="546" t="s">
        <v>690</v>
      </c>
      <c r="J37" s="543"/>
      <c r="K37" s="543"/>
      <c r="L37" s="543"/>
      <c r="M37" s="543"/>
      <c r="N37" s="543"/>
      <c r="O37" s="30" t="s">
        <v>518</v>
      </c>
      <c r="P37" s="543"/>
      <c r="Q37" s="543"/>
      <c r="R37" s="543"/>
      <c r="S37" s="544"/>
      <c r="T37" s="540"/>
      <c r="U37" s="541"/>
      <c r="V37" s="33" t="s">
        <v>691</v>
      </c>
      <c r="X37" s="546" t="s">
        <v>692</v>
      </c>
      <c r="Y37" s="543"/>
      <c r="Z37" s="543"/>
      <c r="AA37" s="543"/>
      <c r="AB37" s="543"/>
      <c r="AC37" s="30" t="s">
        <v>197</v>
      </c>
      <c r="AD37" s="543"/>
      <c r="AE37" s="543"/>
      <c r="AF37" s="543"/>
      <c r="AG37" s="543"/>
      <c r="AH37" s="544"/>
      <c r="AI37" s="535"/>
      <c r="AJ37" s="535"/>
      <c r="AK37" s="535"/>
      <c r="AL37" s="535"/>
      <c r="AM37" s="535"/>
      <c r="AN37" s="535"/>
    </row>
    <row r="38" ht="27.0" customHeight="1">
      <c r="A38" s="535"/>
      <c r="B38" s="535"/>
      <c r="C38" s="535"/>
      <c r="D38" s="535"/>
      <c r="E38" s="535"/>
      <c r="F38" s="536"/>
      <c r="G38" s="537" t="s">
        <v>114</v>
      </c>
      <c r="I38" s="545" t="s">
        <v>693</v>
      </c>
      <c r="J38" s="538"/>
      <c r="K38" s="538"/>
      <c r="L38" s="538"/>
      <c r="M38" s="538"/>
      <c r="N38" s="538"/>
      <c r="O38" s="23" t="s">
        <v>494</v>
      </c>
      <c r="P38" s="538"/>
      <c r="Q38" s="538"/>
      <c r="R38" s="538"/>
      <c r="S38" s="539"/>
      <c r="T38" s="540"/>
      <c r="U38" s="541"/>
      <c r="V38" s="28" t="s">
        <v>42</v>
      </c>
      <c r="X38" s="545" t="s">
        <v>694</v>
      </c>
      <c r="Y38" s="538"/>
      <c r="Z38" s="538"/>
      <c r="AA38" s="538"/>
      <c r="AB38" s="538"/>
      <c r="AC38" s="23" t="s">
        <v>9</v>
      </c>
      <c r="AD38" s="538"/>
      <c r="AE38" s="538"/>
      <c r="AF38" s="538"/>
      <c r="AG38" s="538"/>
      <c r="AH38" s="539"/>
      <c r="AI38" s="535"/>
      <c r="AJ38" s="535"/>
      <c r="AK38" s="535"/>
      <c r="AL38" s="535"/>
      <c r="AM38" s="535"/>
      <c r="AN38" s="535"/>
    </row>
    <row r="39" ht="27.0" customHeight="1">
      <c r="A39" s="535"/>
      <c r="B39" s="535"/>
      <c r="C39" s="535"/>
      <c r="D39" s="535"/>
      <c r="E39" s="535"/>
      <c r="F39" s="536"/>
      <c r="G39" s="542" t="s">
        <v>17</v>
      </c>
      <c r="I39" s="546" t="s">
        <v>695</v>
      </c>
      <c r="J39" s="543"/>
      <c r="K39" s="543"/>
      <c r="L39" s="543"/>
      <c r="M39" s="543"/>
      <c r="N39" s="543"/>
      <c r="O39" s="30" t="s">
        <v>32</v>
      </c>
      <c r="P39" s="543"/>
      <c r="Q39" s="543"/>
      <c r="R39" s="543"/>
      <c r="S39" s="544"/>
      <c r="T39" s="540"/>
      <c r="U39" s="541"/>
      <c r="V39" s="33" t="s">
        <v>696</v>
      </c>
      <c r="X39" s="546" t="s">
        <v>697</v>
      </c>
      <c r="Y39" s="543"/>
      <c r="Z39" s="543"/>
      <c r="AA39" s="543"/>
      <c r="AB39" s="543"/>
      <c r="AC39" s="30" t="s">
        <v>590</v>
      </c>
      <c r="AD39" s="543"/>
      <c r="AE39" s="543"/>
      <c r="AF39" s="543"/>
      <c r="AG39" s="543"/>
      <c r="AH39" s="544"/>
      <c r="AI39" s="535"/>
      <c r="AJ39" s="535"/>
      <c r="AK39" s="535"/>
      <c r="AL39" s="535"/>
      <c r="AM39" s="535"/>
      <c r="AN39" s="535"/>
    </row>
    <row r="40" ht="27.0" customHeight="1">
      <c r="A40" s="535"/>
      <c r="B40" s="535"/>
      <c r="C40" s="535"/>
      <c r="D40" s="535"/>
      <c r="E40" s="535"/>
      <c r="F40" s="536"/>
      <c r="G40" s="537" t="s">
        <v>10</v>
      </c>
      <c r="I40" s="545" t="s">
        <v>698</v>
      </c>
      <c r="J40" s="538"/>
      <c r="K40" s="538"/>
      <c r="L40" s="538"/>
      <c r="M40" s="538"/>
      <c r="N40" s="538"/>
      <c r="O40" s="23" t="s">
        <v>48</v>
      </c>
      <c r="P40" s="538"/>
      <c r="Q40" s="538"/>
      <c r="R40" s="538"/>
      <c r="S40" s="539"/>
      <c r="T40" s="540"/>
      <c r="U40" s="541"/>
      <c r="V40" s="28" t="s">
        <v>13</v>
      </c>
      <c r="X40" s="545" t="s">
        <v>699</v>
      </c>
      <c r="Y40" s="538"/>
      <c r="Z40" s="538"/>
      <c r="AA40" s="538"/>
      <c r="AB40" s="538"/>
      <c r="AC40" s="23" t="s">
        <v>38</v>
      </c>
      <c r="AD40" s="538"/>
      <c r="AE40" s="538"/>
      <c r="AF40" s="538"/>
      <c r="AG40" s="538"/>
      <c r="AH40" s="539"/>
      <c r="AI40" s="535"/>
      <c r="AJ40" s="535"/>
      <c r="AK40" s="535"/>
      <c r="AL40" s="535"/>
      <c r="AM40" s="535"/>
      <c r="AN40" s="535"/>
    </row>
    <row r="41" ht="27.0" customHeight="1">
      <c r="A41" s="535"/>
      <c r="B41" s="535"/>
      <c r="C41" s="535"/>
      <c r="D41" s="535"/>
      <c r="E41" s="535"/>
      <c r="F41" s="536"/>
      <c r="G41" s="542" t="s">
        <v>199</v>
      </c>
      <c r="I41" s="546" t="s">
        <v>700</v>
      </c>
      <c r="J41" s="543"/>
      <c r="K41" s="543"/>
      <c r="L41" s="543"/>
      <c r="M41" s="543"/>
      <c r="N41" s="543"/>
      <c r="O41" s="30" t="s">
        <v>138</v>
      </c>
      <c r="P41" s="543"/>
      <c r="Q41" s="543"/>
      <c r="R41" s="543"/>
      <c r="S41" s="544"/>
      <c r="T41" s="540"/>
      <c r="U41" s="541"/>
      <c r="V41" s="33" t="s">
        <v>701</v>
      </c>
      <c r="X41" s="546" t="s">
        <v>702</v>
      </c>
      <c r="Y41" s="543"/>
      <c r="Z41" s="543"/>
      <c r="AA41" s="543"/>
      <c r="AB41" s="543"/>
      <c r="AC41" s="30" t="s">
        <v>32</v>
      </c>
      <c r="AD41" s="543"/>
      <c r="AE41" s="543"/>
      <c r="AF41" s="543"/>
      <c r="AG41" s="543"/>
      <c r="AH41" s="544"/>
      <c r="AI41" s="535"/>
      <c r="AJ41" s="535"/>
      <c r="AK41" s="535"/>
      <c r="AL41" s="535"/>
      <c r="AM41" s="535"/>
      <c r="AN41" s="535"/>
    </row>
    <row r="42" ht="27.0" customHeight="1">
      <c r="A42" s="535"/>
      <c r="B42" s="535"/>
      <c r="C42" s="535"/>
      <c r="D42" s="535"/>
      <c r="E42" s="535"/>
      <c r="F42" s="536"/>
      <c r="G42" s="537" t="s">
        <v>703</v>
      </c>
      <c r="I42" s="545" t="s">
        <v>704</v>
      </c>
      <c r="J42" s="538"/>
      <c r="K42" s="538"/>
      <c r="L42" s="538"/>
      <c r="M42" s="538"/>
      <c r="N42" s="538"/>
      <c r="O42" s="23" t="s">
        <v>601</v>
      </c>
      <c r="P42" s="538"/>
      <c r="Q42" s="538"/>
      <c r="R42" s="538"/>
      <c r="S42" s="539"/>
      <c r="T42" s="540"/>
      <c r="U42" s="541"/>
      <c r="V42" s="28" t="s">
        <v>178</v>
      </c>
      <c r="X42" s="545" t="s">
        <v>705</v>
      </c>
      <c r="Y42" s="538"/>
      <c r="Z42" s="538"/>
      <c r="AA42" s="538"/>
      <c r="AB42" s="538"/>
      <c r="AC42" s="23" t="s">
        <v>48</v>
      </c>
      <c r="AD42" s="538"/>
      <c r="AE42" s="538"/>
      <c r="AF42" s="538"/>
      <c r="AG42" s="538"/>
      <c r="AH42" s="539"/>
      <c r="AI42" s="535"/>
      <c r="AJ42" s="535"/>
      <c r="AK42" s="535"/>
      <c r="AL42" s="535"/>
      <c r="AM42" s="535"/>
      <c r="AN42" s="535"/>
    </row>
    <row r="43" ht="27.0" customHeight="1">
      <c r="A43" s="535"/>
      <c r="B43" s="535"/>
      <c r="C43" s="535"/>
      <c r="D43" s="535"/>
      <c r="E43" s="535"/>
      <c r="F43" s="536"/>
      <c r="G43" s="542" t="s">
        <v>164</v>
      </c>
      <c r="I43" s="546" t="s">
        <v>706</v>
      </c>
      <c r="J43" s="543"/>
      <c r="K43" s="543"/>
      <c r="L43" s="543"/>
      <c r="M43" s="543"/>
      <c r="N43" s="543"/>
      <c r="O43" s="30" t="s">
        <v>352</v>
      </c>
      <c r="P43" s="543"/>
      <c r="Q43" s="543"/>
      <c r="R43" s="543"/>
      <c r="S43" s="544"/>
      <c r="T43" s="540"/>
      <c r="U43" s="541"/>
      <c r="V43" s="33" t="s">
        <v>27</v>
      </c>
      <c r="X43" s="546" t="s">
        <v>707</v>
      </c>
      <c r="Y43" s="543"/>
      <c r="Z43" s="543"/>
      <c r="AA43" s="543"/>
      <c r="AB43" s="543"/>
      <c r="AC43" s="30" t="s">
        <v>48</v>
      </c>
      <c r="AD43" s="543"/>
      <c r="AE43" s="543"/>
      <c r="AF43" s="543"/>
      <c r="AG43" s="543"/>
      <c r="AH43" s="544"/>
      <c r="AI43" s="535"/>
      <c r="AJ43" s="535"/>
      <c r="AK43" s="535"/>
      <c r="AL43" s="535"/>
      <c r="AM43" s="535"/>
      <c r="AN43" s="535"/>
    </row>
    <row r="44" ht="27.0" customHeight="1">
      <c r="A44" s="535"/>
      <c r="B44" s="535"/>
      <c r="C44" s="535"/>
      <c r="D44" s="535"/>
      <c r="E44" s="535"/>
      <c r="F44" s="536"/>
      <c r="G44" s="537" t="s">
        <v>708</v>
      </c>
      <c r="I44" s="545" t="s">
        <v>709</v>
      </c>
      <c r="J44" s="538"/>
      <c r="K44" s="538"/>
      <c r="L44" s="538"/>
      <c r="M44" s="538"/>
      <c r="N44" s="538"/>
      <c r="O44" s="23" t="s">
        <v>522</v>
      </c>
      <c r="P44" s="538"/>
      <c r="Q44" s="538"/>
      <c r="R44" s="538"/>
      <c r="S44" s="539"/>
      <c r="T44" s="540"/>
      <c r="U44" s="541"/>
      <c r="V44" s="28" t="s">
        <v>142</v>
      </c>
      <c r="X44" s="545" t="s">
        <v>710</v>
      </c>
      <c r="Y44" s="538"/>
      <c r="Z44" s="538"/>
      <c r="AA44" s="538"/>
      <c r="AB44" s="538"/>
      <c r="AC44" s="23" t="s">
        <v>48</v>
      </c>
      <c r="AD44" s="538"/>
      <c r="AE44" s="538"/>
      <c r="AF44" s="538"/>
      <c r="AG44" s="538"/>
      <c r="AH44" s="539"/>
      <c r="AI44" s="535"/>
      <c r="AJ44" s="535"/>
      <c r="AK44" s="535"/>
      <c r="AL44" s="535"/>
      <c r="AM44" s="535"/>
      <c r="AN44" s="535"/>
    </row>
    <row r="45" ht="27.0" customHeight="1">
      <c r="A45" s="535"/>
      <c r="B45" s="535"/>
      <c r="C45" s="535"/>
      <c r="D45" s="535"/>
      <c r="E45" s="535"/>
      <c r="F45" s="536"/>
      <c r="G45" s="542" t="s">
        <v>207</v>
      </c>
      <c r="I45" s="546" t="s">
        <v>711</v>
      </c>
      <c r="J45" s="543"/>
      <c r="K45" s="543"/>
      <c r="L45" s="543"/>
      <c r="M45" s="543"/>
      <c r="N45" s="543"/>
      <c r="O45" s="30" t="s">
        <v>12</v>
      </c>
      <c r="P45" s="543"/>
      <c r="Q45" s="543"/>
      <c r="R45" s="543"/>
      <c r="S45" s="544"/>
      <c r="T45" s="540"/>
      <c r="U45" s="541"/>
      <c r="V45" s="33" t="s">
        <v>126</v>
      </c>
      <c r="X45" s="546" t="s">
        <v>712</v>
      </c>
      <c r="Y45" s="543"/>
      <c r="Z45" s="543"/>
      <c r="AA45" s="543"/>
      <c r="AB45" s="543"/>
      <c r="AC45" s="30" t="s">
        <v>32</v>
      </c>
      <c r="AD45" s="543"/>
      <c r="AE45" s="543"/>
      <c r="AF45" s="543"/>
      <c r="AG45" s="543"/>
      <c r="AH45" s="544"/>
      <c r="AI45" s="535"/>
      <c r="AJ45" s="535"/>
      <c r="AK45" s="535"/>
      <c r="AL45" s="535"/>
      <c r="AM45" s="535"/>
      <c r="AN45" s="535"/>
    </row>
    <row r="46" ht="27.0" customHeight="1">
      <c r="A46" s="535"/>
      <c r="B46" s="535"/>
      <c r="C46" s="535"/>
      <c r="D46" s="535"/>
      <c r="E46" s="535"/>
      <c r="F46" s="536"/>
      <c r="G46" s="537" t="s">
        <v>713</v>
      </c>
      <c r="I46" s="545" t="s">
        <v>714</v>
      </c>
      <c r="J46" s="538"/>
      <c r="K46" s="538"/>
      <c r="L46" s="538"/>
      <c r="M46" s="538"/>
      <c r="N46" s="538"/>
      <c r="O46" s="23" t="s">
        <v>35</v>
      </c>
      <c r="P46" s="538"/>
      <c r="Q46" s="538"/>
      <c r="R46" s="538"/>
      <c r="S46" s="539"/>
      <c r="T46" s="540"/>
      <c r="U46" s="541"/>
      <c r="V46" s="28" t="s">
        <v>46</v>
      </c>
      <c r="X46" s="545" t="s">
        <v>715</v>
      </c>
      <c r="Y46" s="538"/>
      <c r="Z46" s="538"/>
      <c r="AA46" s="538"/>
      <c r="AB46" s="538"/>
      <c r="AC46" s="23" t="s">
        <v>35</v>
      </c>
      <c r="AD46" s="538"/>
      <c r="AE46" s="538"/>
      <c r="AF46" s="538"/>
      <c r="AG46" s="538"/>
      <c r="AH46" s="539"/>
      <c r="AI46" s="535"/>
      <c r="AJ46" s="535"/>
      <c r="AK46" s="535"/>
      <c r="AL46" s="535"/>
      <c r="AM46" s="535"/>
      <c r="AN46" s="535"/>
    </row>
    <row r="47" ht="27.0" customHeight="1">
      <c r="A47" s="535"/>
      <c r="B47" s="535"/>
      <c r="C47" s="535"/>
      <c r="D47" s="535"/>
      <c r="E47" s="535"/>
      <c r="F47" s="536"/>
      <c r="G47" s="542" t="s">
        <v>109</v>
      </c>
      <c r="I47" s="546" t="s">
        <v>716</v>
      </c>
      <c r="J47" s="543"/>
      <c r="K47" s="543"/>
      <c r="L47" s="543"/>
      <c r="M47" s="543"/>
      <c r="N47" s="543"/>
      <c r="O47" s="30" t="s">
        <v>32</v>
      </c>
      <c r="P47" s="543"/>
      <c r="Q47" s="543"/>
      <c r="R47" s="543"/>
      <c r="S47" s="544"/>
      <c r="T47" s="540"/>
      <c r="U47" s="541"/>
      <c r="V47" s="33" t="s">
        <v>717</v>
      </c>
      <c r="X47" s="546" t="s">
        <v>718</v>
      </c>
      <c r="Y47" s="543"/>
      <c r="Z47" s="543"/>
      <c r="AA47" s="543"/>
      <c r="AB47" s="543"/>
      <c r="AC47" s="30" t="s">
        <v>21</v>
      </c>
      <c r="AD47" s="543"/>
      <c r="AE47" s="543"/>
      <c r="AF47" s="543"/>
      <c r="AG47" s="543"/>
      <c r="AH47" s="544"/>
      <c r="AI47" s="535"/>
      <c r="AJ47" s="535"/>
      <c r="AK47" s="535"/>
      <c r="AL47" s="535"/>
      <c r="AM47" s="535"/>
      <c r="AN47" s="535"/>
    </row>
    <row r="48" ht="27.0" customHeight="1">
      <c r="A48" s="535"/>
      <c r="B48" s="535"/>
      <c r="C48" s="535"/>
      <c r="D48" s="535"/>
      <c r="E48" s="535"/>
      <c r="F48" s="536"/>
      <c r="G48" s="537" t="s">
        <v>216</v>
      </c>
      <c r="I48" s="545" t="s">
        <v>719</v>
      </c>
      <c r="J48" s="538"/>
      <c r="K48" s="538"/>
      <c r="L48" s="538"/>
      <c r="M48" s="538"/>
      <c r="N48" s="538"/>
      <c r="O48" s="23" t="s">
        <v>609</v>
      </c>
      <c r="P48" s="538"/>
      <c r="Q48" s="538"/>
      <c r="R48" s="538"/>
      <c r="S48" s="539"/>
      <c r="T48" s="540"/>
      <c r="U48" s="541"/>
      <c r="V48" s="28" t="s">
        <v>203</v>
      </c>
      <c r="X48" s="545" t="s">
        <v>720</v>
      </c>
      <c r="Y48" s="538"/>
      <c r="Z48" s="538"/>
      <c r="AA48" s="538"/>
      <c r="AB48" s="538"/>
      <c r="AC48" s="23" t="s">
        <v>9</v>
      </c>
      <c r="AD48" s="538"/>
      <c r="AE48" s="538"/>
      <c r="AF48" s="538"/>
      <c r="AG48" s="538"/>
      <c r="AH48" s="539"/>
      <c r="AI48" s="535"/>
      <c r="AJ48" s="535"/>
      <c r="AK48" s="535"/>
      <c r="AL48" s="535"/>
      <c r="AM48" s="535"/>
      <c r="AN48" s="535"/>
    </row>
    <row r="49" ht="27.0" customHeight="1">
      <c r="A49" s="535"/>
      <c r="B49" s="535"/>
      <c r="C49" s="535"/>
      <c r="D49" s="535"/>
      <c r="E49" s="535"/>
      <c r="F49" s="536"/>
      <c r="G49" s="542" t="s">
        <v>721</v>
      </c>
      <c r="I49" s="546" t="s">
        <v>722</v>
      </c>
      <c r="J49" s="543"/>
      <c r="K49" s="543"/>
      <c r="L49" s="543"/>
      <c r="M49" s="543"/>
      <c r="N49" s="543"/>
      <c r="O49" s="30" t="s">
        <v>21</v>
      </c>
      <c r="P49" s="543"/>
      <c r="Q49" s="543"/>
      <c r="R49" s="543"/>
      <c r="S49" s="544"/>
      <c r="T49" s="540"/>
      <c r="U49" s="541"/>
      <c r="V49" s="33" t="s">
        <v>723</v>
      </c>
      <c r="X49" s="546" t="s">
        <v>724</v>
      </c>
      <c r="Y49" s="543"/>
      <c r="Z49" s="543"/>
      <c r="AA49" s="543"/>
      <c r="AB49" s="543"/>
      <c r="AC49" s="30" t="s">
        <v>48</v>
      </c>
      <c r="AD49" s="543"/>
      <c r="AE49" s="543"/>
      <c r="AF49" s="543"/>
      <c r="AG49" s="543"/>
      <c r="AH49" s="544"/>
      <c r="AI49" s="535"/>
      <c r="AJ49" s="535"/>
      <c r="AK49" s="535"/>
      <c r="AL49" s="535"/>
      <c r="AM49" s="535"/>
      <c r="AN49" s="535"/>
    </row>
    <row r="50" ht="27.0" customHeight="1">
      <c r="A50" s="535"/>
      <c r="B50" s="535"/>
      <c r="C50" s="535"/>
      <c r="D50" s="535"/>
      <c r="E50" s="535"/>
      <c r="F50" s="536"/>
      <c r="G50" s="537" t="s">
        <v>725</v>
      </c>
      <c r="I50" s="545" t="s">
        <v>726</v>
      </c>
      <c r="J50" s="538"/>
      <c r="K50" s="538"/>
      <c r="L50" s="538"/>
      <c r="M50" s="538"/>
      <c r="N50" s="538"/>
      <c r="O50" s="23" t="s">
        <v>32</v>
      </c>
      <c r="P50" s="538"/>
      <c r="Q50" s="538"/>
      <c r="R50" s="538"/>
      <c r="S50" s="539"/>
      <c r="T50" s="540"/>
      <c r="U50" s="541"/>
      <c r="V50" s="28" t="s">
        <v>727</v>
      </c>
      <c r="X50" s="545" t="s">
        <v>728</v>
      </c>
      <c r="Y50" s="538"/>
      <c r="Z50" s="538"/>
      <c r="AA50" s="538"/>
      <c r="AB50" s="538"/>
      <c r="AC50" s="23" t="s">
        <v>138</v>
      </c>
      <c r="AD50" s="538"/>
      <c r="AE50" s="538"/>
      <c r="AF50" s="538"/>
      <c r="AG50" s="538"/>
      <c r="AH50" s="539"/>
      <c r="AI50" s="535"/>
      <c r="AJ50" s="535"/>
      <c r="AK50" s="535"/>
      <c r="AL50" s="535"/>
      <c r="AM50" s="535"/>
      <c r="AN50" s="535"/>
    </row>
    <row r="51" ht="27.0" customHeight="1">
      <c r="A51" s="535"/>
      <c r="B51" s="535"/>
      <c r="C51" s="535"/>
      <c r="D51" s="535"/>
      <c r="E51" s="535"/>
      <c r="F51" s="536"/>
      <c r="G51" s="542" t="s">
        <v>729</v>
      </c>
      <c r="I51" s="546" t="s">
        <v>730</v>
      </c>
      <c r="J51" s="543"/>
      <c r="K51" s="543"/>
      <c r="L51" s="543"/>
      <c r="M51" s="543"/>
      <c r="N51" s="543"/>
      <c r="O51" s="30" t="s">
        <v>21</v>
      </c>
      <c r="P51" s="543"/>
      <c r="Q51" s="543"/>
      <c r="R51" s="543"/>
      <c r="S51" s="544"/>
      <c r="T51" s="540"/>
      <c r="U51" s="541"/>
      <c r="V51" s="33" t="s">
        <v>44</v>
      </c>
      <c r="X51" s="546" t="s">
        <v>731</v>
      </c>
      <c r="Y51" s="543"/>
      <c r="Z51" s="543"/>
      <c r="AA51" s="543"/>
      <c r="AB51" s="543"/>
      <c r="AC51" s="30" t="s">
        <v>732</v>
      </c>
      <c r="AD51" s="543"/>
      <c r="AE51" s="543"/>
      <c r="AF51" s="543"/>
      <c r="AG51" s="543"/>
      <c r="AH51" s="544"/>
      <c r="AI51" s="535"/>
      <c r="AJ51" s="535"/>
      <c r="AK51" s="535"/>
      <c r="AL51" s="535"/>
      <c r="AM51" s="535"/>
      <c r="AN51" s="535"/>
    </row>
    <row r="52" ht="27.0" customHeight="1">
      <c r="A52" s="535"/>
      <c r="B52" s="535"/>
      <c r="C52" s="535"/>
      <c r="D52" s="535"/>
      <c r="E52" s="535"/>
      <c r="F52" s="536"/>
      <c r="G52" s="537" t="s">
        <v>7</v>
      </c>
      <c r="I52" s="545" t="s">
        <v>733</v>
      </c>
      <c r="J52" s="538"/>
      <c r="K52" s="538"/>
      <c r="L52" s="538"/>
      <c r="M52" s="538"/>
      <c r="N52" s="538"/>
      <c r="O52" s="23" t="s">
        <v>734</v>
      </c>
      <c r="P52" s="538"/>
      <c r="Q52" s="538"/>
      <c r="R52" s="538"/>
      <c r="S52" s="539"/>
      <c r="T52" s="540"/>
      <c r="U52" s="541"/>
      <c r="V52" s="28" t="s">
        <v>735</v>
      </c>
      <c r="X52" s="545" t="s">
        <v>736</v>
      </c>
      <c r="Y52" s="538"/>
      <c r="Z52" s="538"/>
      <c r="AA52" s="538"/>
      <c r="AB52" s="538"/>
      <c r="AC52" s="23" t="s">
        <v>188</v>
      </c>
      <c r="AD52" s="538"/>
      <c r="AE52" s="538"/>
      <c r="AF52" s="538"/>
      <c r="AG52" s="538"/>
      <c r="AH52" s="539"/>
      <c r="AI52" s="535"/>
      <c r="AJ52" s="535"/>
      <c r="AK52" s="535"/>
      <c r="AL52" s="535"/>
      <c r="AM52" s="535"/>
      <c r="AN52" s="535"/>
    </row>
    <row r="53" ht="27.0" customHeight="1">
      <c r="A53" s="535"/>
      <c r="B53" s="535"/>
      <c r="C53" s="535"/>
      <c r="D53" s="535"/>
      <c r="E53" s="535"/>
      <c r="F53" s="536"/>
      <c r="G53" s="542" t="s">
        <v>737</v>
      </c>
      <c r="I53" s="546" t="s">
        <v>738</v>
      </c>
      <c r="J53" s="543"/>
      <c r="K53" s="543"/>
      <c r="L53" s="543"/>
      <c r="M53" s="543"/>
      <c r="N53" s="543"/>
      <c r="O53" s="30" t="s">
        <v>48</v>
      </c>
      <c r="P53" s="543"/>
      <c r="Q53" s="543"/>
      <c r="R53" s="543"/>
      <c r="S53" s="544"/>
      <c r="T53" s="540"/>
      <c r="U53" s="541"/>
      <c r="V53" s="33" t="s">
        <v>160</v>
      </c>
      <c r="X53" s="546" t="s">
        <v>739</v>
      </c>
      <c r="Y53" s="543"/>
      <c r="Z53" s="543"/>
      <c r="AA53" s="543"/>
      <c r="AB53" s="543"/>
      <c r="AC53" s="30" t="s">
        <v>740</v>
      </c>
      <c r="AD53" s="543"/>
      <c r="AE53" s="543"/>
      <c r="AF53" s="543"/>
      <c r="AG53" s="543"/>
      <c r="AH53" s="544"/>
      <c r="AI53" s="535"/>
      <c r="AJ53" s="535"/>
      <c r="AK53" s="535"/>
      <c r="AL53" s="535"/>
      <c r="AM53" s="535"/>
      <c r="AN53" s="535"/>
    </row>
    <row r="54" ht="27.0" customHeight="1">
      <c r="A54" s="535"/>
      <c r="B54" s="535"/>
      <c r="C54" s="535"/>
      <c r="D54" s="535"/>
      <c r="E54" s="535"/>
      <c r="F54" s="536"/>
      <c r="G54" s="537" t="s">
        <v>741</v>
      </c>
      <c r="I54" s="545" t="s">
        <v>742</v>
      </c>
      <c r="J54" s="538"/>
      <c r="K54" s="538"/>
      <c r="L54" s="538"/>
      <c r="M54" s="538"/>
      <c r="N54" s="538"/>
      <c r="O54" s="23" t="s">
        <v>494</v>
      </c>
      <c r="P54" s="538"/>
      <c r="Q54" s="538"/>
      <c r="R54" s="538"/>
      <c r="S54" s="539"/>
      <c r="T54" s="540"/>
      <c r="U54" s="541"/>
      <c r="V54" s="28" t="s">
        <v>214</v>
      </c>
      <c r="X54" s="545" t="s">
        <v>743</v>
      </c>
      <c r="Y54" s="538"/>
      <c r="Z54" s="538"/>
      <c r="AA54" s="538"/>
      <c r="AB54" s="538"/>
      <c r="AC54" s="23" t="s">
        <v>744</v>
      </c>
      <c r="AD54" s="538"/>
      <c r="AE54" s="538"/>
      <c r="AF54" s="538"/>
      <c r="AG54" s="538"/>
      <c r="AH54" s="539"/>
      <c r="AI54" s="535"/>
      <c r="AJ54" s="535"/>
      <c r="AK54" s="535"/>
      <c r="AL54" s="535"/>
      <c r="AM54" s="535"/>
      <c r="AN54" s="535"/>
    </row>
    <row r="55" ht="27.0" customHeight="1">
      <c r="A55" s="535"/>
      <c r="B55" s="535"/>
      <c r="C55" s="535"/>
      <c r="D55" s="535"/>
      <c r="E55" s="535"/>
      <c r="F55" s="536"/>
      <c r="G55" s="542" t="s">
        <v>153</v>
      </c>
      <c r="I55" s="546" t="s">
        <v>745</v>
      </c>
      <c r="J55" s="543"/>
      <c r="K55" s="543"/>
      <c r="L55" s="543"/>
      <c r="M55" s="543"/>
      <c r="N55" s="543"/>
      <c r="O55" s="30" t="s">
        <v>21</v>
      </c>
      <c r="P55" s="543"/>
      <c r="Q55" s="543"/>
      <c r="R55" s="543"/>
      <c r="S55" s="544"/>
      <c r="T55" s="540"/>
      <c r="U55" s="541"/>
      <c r="V55" s="33" t="s">
        <v>36</v>
      </c>
      <c r="X55" s="546" t="s">
        <v>746</v>
      </c>
      <c r="Y55" s="543"/>
      <c r="Z55" s="543"/>
      <c r="AA55" s="543"/>
      <c r="AB55" s="543"/>
      <c r="AC55" s="30" t="s">
        <v>9</v>
      </c>
      <c r="AD55" s="543"/>
      <c r="AE55" s="543"/>
      <c r="AF55" s="543"/>
      <c r="AG55" s="543"/>
      <c r="AH55" s="544"/>
      <c r="AI55" s="535"/>
      <c r="AJ55" s="535"/>
      <c r="AK55" s="535"/>
      <c r="AL55" s="535"/>
      <c r="AM55" s="535"/>
      <c r="AN55" s="535"/>
    </row>
    <row r="56" ht="27.0" customHeight="1">
      <c r="A56" s="535"/>
      <c r="B56" s="535"/>
      <c r="C56" s="535"/>
      <c r="D56" s="535"/>
      <c r="E56" s="535"/>
      <c r="F56" s="536"/>
      <c r="G56" s="537" t="s">
        <v>747</v>
      </c>
      <c r="I56" s="545" t="s">
        <v>748</v>
      </c>
      <c r="J56" s="538"/>
      <c r="K56" s="538"/>
      <c r="L56" s="538"/>
      <c r="M56" s="538"/>
      <c r="N56" s="538"/>
      <c r="O56" s="23" t="s">
        <v>347</v>
      </c>
      <c r="P56" s="538"/>
      <c r="Q56" s="538"/>
      <c r="R56" s="538"/>
      <c r="S56" s="539"/>
      <c r="T56" s="540"/>
      <c r="U56" s="541"/>
      <c r="V56" s="28" t="s">
        <v>749</v>
      </c>
      <c r="X56" s="545" t="s">
        <v>750</v>
      </c>
      <c r="Y56" s="538"/>
      <c r="Z56" s="538"/>
      <c r="AA56" s="538"/>
      <c r="AB56" s="538"/>
      <c r="AC56" s="23" t="s">
        <v>352</v>
      </c>
      <c r="AD56" s="538"/>
      <c r="AE56" s="538"/>
      <c r="AF56" s="538"/>
      <c r="AG56" s="538"/>
      <c r="AH56" s="539"/>
      <c r="AI56" s="535"/>
      <c r="AJ56" s="535"/>
      <c r="AK56" s="535"/>
      <c r="AL56" s="535"/>
      <c r="AM56" s="535"/>
      <c r="AN56" s="535"/>
    </row>
    <row r="57" ht="27.0" customHeight="1">
      <c r="A57" s="535"/>
      <c r="B57" s="535"/>
      <c r="C57" s="535"/>
      <c r="D57" s="535"/>
      <c r="E57" s="535"/>
      <c r="F57" s="536"/>
      <c r="G57" s="542" t="s">
        <v>751</v>
      </c>
      <c r="I57" s="546" t="s">
        <v>752</v>
      </c>
      <c r="J57" s="543"/>
      <c r="K57" s="543"/>
      <c r="L57" s="543"/>
      <c r="M57" s="543"/>
      <c r="N57" s="543"/>
      <c r="O57" s="30" t="s">
        <v>166</v>
      </c>
      <c r="P57" s="543"/>
      <c r="Q57" s="543"/>
      <c r="R57" s="543"/>
      <c r="S57" s="544"/>
      <c r="T57" s="540"/>
      <c r="U57" s="541"/>
      <c r="V57" s="33" t="s">
        <v>753</v>
      </c>
      <c r="X57" s="546" t="s">
        <v>754</v>
      </c>
      <c r="Y57" s="543"/>
      <c r="Z57" s="543"/>
      <c r="AA57" s="543"/>
      <c r="AB57" s="543"/>
      <c r="AC57" s="30" t="s">
        <v>9</v>
      </c>
      <c r="AD57" s="543"/>
      <c r="AE57" s="543"/>
      <c r="AF57" s="543"/>
      <c r="AG57" s="543"/>
      <c r="AH57" s="544"/>
      <c r="AI57" s="535"/>
      <c r="AJ57" s="535"/>
      <c r="AK57" s="535"/>
      <c r="AL57" s="535"/>
      <c r="AM57" s="535"/>
      <c r="AN57" s="535"/>
    </row>
    <row r="58" ht="27.0" customHeight="1">
      <c r="A58" s="535"/>
      <c r="B58" s="535"/>
      <c r="C58" s="535"/>
      <c r="D58" s="535"/>
      <c r="E58" s="535"/>
      <c r="F58" s="536"/>
      <c r="G58" s="537" t="s">
        <v>106</v>
      </c>
      <c r="I58" s="545" t="s">
        <v>755</v>
      </c>
      <c r="J58" s="538"/>
      <c r="K58" s="538"/>
      <c r="L58" s="538"/>
      <c r="M58" s="538"/>
      <c r="N58" s="538"/>
      <c r="O58" s="23" t="s">
        <v>510</v>
      </c>
      <c r="P58" s="538"/>
      <c r="Q58" s="538"/>
      <c r="R58" s="538"/>
      <c r="S58" s="539"/>
      <c r="T58" s="540"/>
      <c r="U58" s="541"/>
      <c r="V58" s="28" t="s">
        <v>756</v>
      </c>
      <c r="X58" s="545" t="s">
        <v>757</v>
      </c>
      <c r="Y58" s="538"/>
      <c r="Z58" s="538"/>
      <c r="AA58" s="538"/>
      <c r="AB58" s="538"/>
      <c r="AC58" s="23" t="s">
        <v>9</v>
      </c>
      <c r="AD58" s="538"/>
      <c r="AE58" s="538"/>
      <c r="AF58" s="538"/>
      <c r="AG58" s="538"/>
      <c r="AH58" s="539"/>
      <c r="AI58" s="535"/>
      <c r="AJ58" s="535"/>
      <c r="AK58" s="535"/>
      <c r="AL58" s="535"/>
      <c r="AM58" s="535"/>
      <c r="AN58" s="535"/>
    </row>
    <row r="59" ht="27.0" customHeight="1">
      <c r="A59" s="535"/>
      <c r="B59" s="535"/>
      <c r="C59" s="535"/>
      <c r="D59" s="535"/>
      <c r="E59" s="535"/>
      <c r="F59" s="536"/>
      <c r="G59" s="542" t="s">
        <v>758</v>
      </c>
      <c r="I59" s="546" t="s">
        <v>759</v>
      </c>
      <c r="J59" s="543"/>
      <c r="K59" s="543"/>
      <c r="L59" s="543"/>
      <c r="M59" s="543"/>
      <c r="N59" s="543"/>
      <c r="O59" s="30" t="s">
        <v>615</v>
      </c>
      <c r="P59" s="543"/>
      <c r="Q59" s="543"/>
      <c r="R59" s="543"/>
      <c r="S59" s="544"/>
      <c r="T59" s="540"/>
      <c r="U59" s="541"/>
      <c r="V59" s="33" t="s">
        <v>760</v>
      </c>
      <c r="X59" s="546" t="s">
        <v>761</v>
      </c>
      <c r="Y59" s="543"/>
      <c r="Z59" s="543"/>
      <c r="AA59" s="543"/>
      <c r="AB59" s="543"/>
      <c r="AC59" s="30" t="s">
        <v>762</v>
      </c>
      <c r="AD59" s="543"/>
      <c r="AE59" s="543"/>
      <c r="AF59" s="543"/>
      <c r="AG59" s="543"/>
      <c r="AH59" s="544"/>
      <c r="AI59" s="535"/>
      <c r="AJ59" s="535"/>
      <c r="AK59" s="535"/>
      <c r="AL59" s="535"/>
      <c r="AM59" s="535"/>
      <c r="AN59" s="535"/>
    </row>
    <row r="60" ht="27.0" customHeight="1">
      <c r="A60" s="535"/>
      <c r="B60" s="535"/>
      <c r="C60" s="535"/>
      <c r="D60" s="535"/>
      <c r="E60" s="535"/>
      <c r="F60" s="536"/>
      <c r="G60" s="537" t="s">
        <v>763</v>
      </c>
      <c r="I60" s="545" t="s">
        <v>764</v>
      </c>
      <c r="J60" s="538"/>
      <c r="K60" s="538"/>
      <c r="L60" s="538"/>
      <c r="M60" s="538"/>
      <c r="N60" s="538"/>
      <c r="O60" s="23" t="s">
        <v>24</v>
      </c>
      <c r="P60" s="538"/>
      <c r="Q60" s="538"/>
      <c r="R60" s="538"/>
      <c r="S60" s="539"/>
      <c r="T60" s="540"/>
      <c r="U60" s="541"/>
      <c r="V60" s="28" t="s">
        <v>765</v>
      </c>
      <c r="X60" s="545" t="s">
        <v>766</v>
      </c>
      <c r="Y60" s="538"/>
      <c r="Z60" s="538"/>
      <c r="AA60" s="538"/>
      <c r="AB60" s="538"/>
      <c r="AC60" s="23" t="s">
        <v>681</v>
      </c>
      <c r="AD60" s="538"/>
      <c r="AE60" s="538"/>
      <c r="AF60" s="538"/>
      <c r="AG60" s="538"/>
      <c r="AH60" s="539"/>
      <c r="AI60" s="535"/>
      <c r="AJ60" s="535"/>
      <c r="AK60" s="535"/>
      <c r="AL60" s="535"/>
      <c r="AM60" s="535"/>
      <c r="AN60" s="535"/>
    </row>
    <row r="61" ht="27.0" customHeight="1">
      <c r="A61" s="535"/>
      <c r="B61" s="535"/>
      <c r="C61" s="535"/>
      <c r="D61" s="535"/>
      <c r="E61" s="535"/>
      <c r="F61" s="536"/>
      <c r="G61" s="542" t="s">
        <v>767</v>
      </c>
      <c r="I61" s="546" t="s">
        <v>768</v>
      </c>
      <c r="J61" s="543"/>
      <c r="K61" s="543"/>
      <c r="L61" s="543"/>
      <c r="M61" s="543"/>
      <c r="N61" s="543"/>
      <c r="O61" s="30" t="s">
        <v>352</v>
      </c>
      <c r="P61" s="543"/>
      <c r="Q61" s="543"/>
      <c r="R61" s="543"/>
      <c r="S61" s="544"/>
      <c r="T61" s="540"/>
      <c r="U61" s="541"/>
      <c r="V61" s="33" t="s">
        <v>33</v>
      </c>
      <c r="X61" s="546" t="s">
        <v>769</v>
      </c>
      <c r="Y61" s="543"/>
      <c r="Z61" s="543"/>
      <c r="AA61" s="543"/>
      <c r="AB61" s="543"/>
      <c r="AC61" s="30" t="s">
        <v>48</v>
      </c>
      <c r="AD61" s="543"/>
      <c r="AE61" s="543"/>
      <c r="AF61" s="543"/>
      <c r="AG61" s="543"/>
      <c r="AH61" s="544"/>
      <c r="AI61" s="535"/>
      <c r="AJ61" s="535"/>
      <c r="AK61" s="535"/>
      <c r="AL61" s="535"/>
      <c r="AM61" s="535"/>
      <c r="AN61" s="535"/>
    </row>
    <row r="62" ht="27.0" customHeight="1">
      <c r="A62" s="535"/>
      <c r="B62" s="535"/>
      <c r="C62" s="535"/>
      <c r="D62" s="535"/>
      <c r="E62" s="535"/>
      <c r="F62" s="536"/>
      <c r="G62" s="537" t="s">
        <v>182</v>
      </c>
      <c r="I62" s="545" t="s">
        <v>770</v>
      </c>
      <c r="J62" s="538"/>
      <c r="K62" s="538"/>
      <c r="L62" s="538"/>
      <c r="M62" s="538"/>
      <c r="N62" s="538"/>
      <c r="O62" s="23" t="s">
        <v>24</v>
      </c>
      <c r="P62" s="538"/>
      <c r="Q62" s="538"/>
      <c r="R62" s="538"/>
      <c r="S62" s="539"/>
      <c r="T62" s="540"/>
      <c r="U62" s="541"/>
      <c r="V62" s="28" t="s">
        <v>771</v>
      </c>
      <c r="X62" s="545" t="s">
        <v>772</v>
      </c>
      <c r="Y62" s="538"/>
      <c r="Z62" s="538"/>
      <c r="AA62" s="538"/>
      <c r="AB62" s="538"/>
      <c r="AC62" s="23" t="s">
        <v>48</v>
      </c>
      <c r="AD62" s="538"/>
      <c r="AE62" s="538"/>
      <c r="AF62" s="538"/>
      <c r="AG62" s="538"/>
      <c r="AH62" s="539"/>
      <c r="AI62" s="535"/>
      <c r="AJ62" s="535"/>
      <c r="AK62" s="535"/>
      <c r="AL62" s="535"/>
      <c r="AM62" s="535"/>
      <c r="AN62" s="535"/>
    </row>
    <row r="63" ht="27.0" customHeight="1">
      <c r="A63" s="535"/>
      <c r="B63" s="535"/>
      <c r="C63" s="535"/>
      <c r="D63" s="535"/>
      <c r="E63" s="535"/>
      <c r="F63" s="536"/>
      <c r="G63" s="542" t="s">
        <v>212</v>
      </c>
      <c r="I63" s="546" t="s">
        <v>773</v>
      </c>
      <c r="J63" s="543"/>
      <c r="K63" s="543"/>
      <c r="L63" s="543"/>
      <c r="M63" s="543"/>
      <c r="N63" s="543"/>
      <c r="O63" s="30" t="s">
        <v>48</v>
      </c>
      <c r="P63" s="543"/>
      <c r="Q63" s="543"/>
      <c r="R63" s="543"/>
      <c r="S63" s="544"/>
      <c r="T63" s="540"/>
      <c r="U63" s="541"/>
      <c r="V63" s="33" t="s">
        <v>774</v>
      </c>
      <c r="X63" s="546" t="s">
        <v>775</v>
      </c>
      <c r="Y63" s="543"/>
      <c r="Z63" s="543"/>
      <c r="AA63" s="543"/>
      <c r="AB63" s="543"/>
      <c r="AC63" s="30" t="s">
        <v>9</v>
      </c>
      <c r="AD63" s="543"/>
      <c r="AE63" s="543"/>
      <c r="AF63" s="543"/>
      <c r="AG63" s="543"/>
      <c r="AH63" s="544"/>
      <c r="AI63" s="535"/>
      <c r="AJ63" s="535"/>
      <c r="AK63" s="535"/>
      <c r="AL63" s="535"/>
      <c r="AM63" s="535"/>
      <c r="AN63" s="535"/>
    </row>
    <row r="64" ht="27.0" customHeight="1">
      <c r="A64" s="535"/>
      <c r="B64" s="535"/>
      <c r="C64" s="535"/>
      <c r="D64" s="535"/>
      <c r="E64" s="535"/>
      <c r="F64" s="536"/>
      <c r="G64" s="537" t="s">
        <v>210</v>
      </c>
      <c r="I64" s="545" t="s">
        <v>776</v>
      </c>
      <c r="J64" s="538"/>
      <c r="K64" s="538"/>
      <c r="L64" s="538"/>
      <c r="M64" s="538"/>
      <c r="N64" s="538"/>
      <c r="O64" s="23" t="s">
        <v>188</v>
      </c>
      <c r="P64" s="538"/>
      <c r="Q64" s="538"/>
      <c r="R64" s="538"/>
      <c r="S64" s="539"/>
      <c r="T64" s="540"/>
      <c r="U64" s="541"/>
      <c r="V64" s="28" t="s">
        <v>777</v>
      </c>
      <c r="X64" s="545" t="s">
        <v>778</v>
      </c>
      <c r="Y64" s="538"/>
      <c r="Z64" s="538"/>
      <c r="AA64" s="538"/>
      <c r="AB64" s="538"/>
      <c r="AC64" s="23" t="s">
        <v>779</v>
      </c>
      <c r="AD64" s="538"/>
      <c r="AE64" s="538"/>
      <c r="AF64" s="538"/>
      <c r="AG64" s="538"/>
      <c r="AH64" s="539"/>
      <c r="AI64" s="535"/>
      <c r="AJ64" s="535"/>
      <c r="AK64" s="535"/>
      <c r="AL64" s="535"/>
      <c r="AM64" s="535"/>
      <c r="AN64" s="535"/>
    </row>
    <row r="65" ht="27.0" customHeight="1">
      <c r="A65" s="535"/>
      <c r="B65" s="535"/>
      <c r="C65" s="535"/>
      <c r="D65" s="535"/>
      <c r="E65" s="535"/>
      <c r="F65" s="536"/>
      <c r="G65" s="542" t="s">
        <v>780</v>
      </c>
      <c r="I65" s="546" t="s">
        <v>781</v>
      </c>
      <c r="J65" s="543"/>
      <c r="K65" s="543"/>
      <c r="L65" s="543"/>
      <c r="M65" s="543"/>
      <c r="N65" s="543"/>
      <c r="O65" s="30" t="s">
        <v>38</v>
      </c>
      <c r="P65" s="543"/>
      <c r="Q65" s="543"/>
      <c r="R65" s="543"/>
      <c r="S65" s="544"/>
      <c r="T65" s="540"/>
      <c r="U65" s="541"/>
      <c r="V65" s="33" t="s">
        <v>123</v>
      </c>
      <c r="X65" s="546" t="s">
        <v>782</v>
      </c>
      <c r="Y65" s="543"/>
      <c r="Z65" s="543"/>
      <c r="AA65" s="543"/>
      <c r="AB65" s="543"/>
      <c r="AC65" s="30" t="s">
        <v>41</v>
      </c>
      <c r="AD65" s="543"/>
      <c r="AE65" s="543"/>
      <c r="AF65" s="543"/>
      <c r="AG65" s="543"/>
      <c r="AH65" s="544"/>
      <c r="AI65" s="535"/>
      <c r="AJ65" s="535"/>
      <c r="AK65" s="535"/>
      <c r="AL65" s="535"/>
      <c r="AM65" s="535"/>
      <c r="AN65" s="535"/>
    </row>
    <row r="66" ht="27.0" customHeight="1">
      <c r="A66" s="535"/>
      <c r="B66" s="535"/>
      <c r="C66" s="535"/>
      <c r="D66" s="535"/>
      <c r="E66" s="535"/>
      <c r="F66" s="536"/>
      <c r="G66" s="537" t="s">
        <v>215</v>
      </c>
      <c r="I66" s="545" t="s">
        <v>783</v>
      </c>
      <c r="J66" s="538"/>
      <c r="K66" s="538"/>
      <c r="L66" s="538"/>
      <c r="M66" s="538"/>
      <c r="N66" s="538"/>
      <c r="O66" s="23" t="s">
        <v>784</v>
      </c>
      <c r="P66" s="538"/>
      <c r="Q66" s="538"/>
      <c r="R66" s="538"/>
      <c r="S66" s="539"/>
      <c r="T66" s="540"/>
      <c r="U66" s="541"/>
      <c r="V66" s="28" t="s">
        <v>19</v>
      </c>
      <c r="X66" s="545" t="s">
        <v>785</v>
      </c>
      <c r="Y66" s="538"/>
      <c r="Z66" s="538"/>
      <c r="AA66" s="538"/>
      <c r="AB66" s="538"/>
      <c r="AC66" s="23" t="s">
        <v>188</v>
      </c>
      <c r="AD66" s="538"/>
      <c r="AE66" s="538"/>
      <c r="AF66" s="538"/>
      <c r="AG66" s="538"/>
      <c r="AH66" s="539"/>
      <c r="AI66" s="535"/>
      <c r="AJ66" s="535"/>
      <c r="AK66" s="535"/>
      <c r="AL66" s="535"/>
      <c r="AM66" s="535"/>
      <c r="AN66" s="535"/>
    </row>
    <row r="67" ht="27.0" customHeight="1">
      <c r="A67" s="535"/>
      <c r="B67" s="535"/>
      <c r="C67" s="535"/>
      <c r="D67" s="535"/>
      <c r="E67" s="535"/>
      <c r="F67" s="536"/>
      <c r="G67" s="542" t="s">
        <v>186</v>
      </c>
      <c r="I67" s="546" t="s">
        <v>786</v>
      </c>
      <c r="J67" s="543"/>
      <c r="K67" s="543"/>
      <c r="L67" s="543"/>
      <c r="M67" s="543"/>
      <c r="N67" s="543"/>
      <c r="O67" s="30" t="s">
        <v>24</v>
      </c>
      <c r="P67" s="543"/>
      <c r="Q67" s="543"/>
      <c r="R67" s="543"/>
      <c r="S67" s="544"/>
      <c r="T67" s="540"/>
      <c r="U67" s="541"/>
      <c r="V67" s="33" t="s">
        <v>120</v>
      </c>
      <c r="X67" s="546" t="s">
        <v>787</v>
      </c>
      <c r="Y67" s="543"/>
      <c r="Z67" s="543"/>
      <c r="AA67" s="543"/>
      <c r="AB67" s="543"/>
      <c r="AC67" s="30" t="s">
        <v>9</v>
      </c>
      <c r="AD67" s="543"/>
      <c r="AE67" s="543"/>
      <c r="AF67" s="543"/>
      <c r="AG67" s="543"/>
      <c r="AH67" s="544"/>
      <c r="AI67" s="535"/>
      <c r="AJ67" s="535"/>
      <c r="AK67" s="535"/>
      <c r="AL67" s="535"/>
      <c r="AM67" s="535"/>
      <c r="AN67" s="535"/>
    </row>
    <row r="68" ht="27.0" customHeight="1">
      <c r="A68" s="535"/>
      <c r="B68" s="535"/>
      <c r="C68" s="535"/>
      <c r="D68" s="535"/>
      <c r="E68" s="535"/>
      <c r="F68" s="536"/>
      <c r="G68" s="537" t="s">
        <v>173</v>
      </c>
      <c r="I68" s="545" t="s">
        <v>788</v>
      </c>
      <c r="J68" s="538"/>
      <c r="K68" s="538"/>
      <c r="L68" s="538"/>
      <c r="M68" s="538"/>
      <c r="N68" s="538"/>
      <c r="O68" s="23" t="s">
        <v>601</v>
      </c>
      <c r="P68" s="538"/>
      <c r="Q68" s="538"/>
      <c r="R68" s="538"/>
      <c r="S68" s="539"/>
      <c r="T68" s="540"/>
      <c r="U68" s="541"/>
      <c r="V68" s="28" t="s">
        <v>169</v>
      </c>
      <c r="X68" s="545" t="s">
        <v>789</v>
      </c>
      <c r="Y68" s="538"/>
      <c r="Z68" s="538"/>
      <c r="AA68" s="538"/>
      <c r="AB68" s="538"/>
      <c r="AC68" s="23" t="s">
        <v>598</v>
      </c>
      <c r="AD68" s="538"/>
      <c r="AE68" s="538"/>
      <c r="AF68" s="538"/>
      <c r="AG68" s="538"/>
      <c r="AH68" s="539"/>
      <c r="AI68" s="535"/>
      <c r="AJ68" s="535"/>
      <c r="AK68" s="535"/>
      <c r="AL68" s="535"/>
      <c r="AM68" s="535"/>
      <c r="AN68" s="535"/>
    </row>
    <row r="69" ht="27.0" customHeight="1">
      <c r="A69" s="535"/>
      <c r="B69" s="535"/>
      <c r="C69" s="535"/>
      <c r="D69" s="535"/>
      <c r="E69" s="535"/>
      <c r="F69" s="536"/>
      <c r="G69" s="542" t="s">
        <v>139</v>
      </c>
      <c r="I69" s="546" t="s">
        <v>790</v>
      </c>
      <c r="J69" s="543"/>
      <c r="K69" s="543"/>
      <c r="L69" s="543"/>
      <c r="M69" s="543"/>
      <c r="N69" s="543"/>
      <c r="O69" s="30" t="s">
        <v>32</v>
      </c>
      <c r="P69" s="543"/>
      <c r="Q69" s="543"/>
      <c r="R69" s="543"/>
      <c r="S69" s="544"/>
      <c r="T69" s="540"/>
      <c r="U69" s="541"/>
      <c r="V69" s="33" t="s">
        <v>209</v>
      </c>
      <c r="X69" s="546" t="s">
        <v>791</v>
      </c>
      <c r="Y69" s="543"/>
      <c r="Z69" s="543"/>
      <c r="AA69" s="543"/>
      <c r="AB69" s="543"/>
      <c r="AC69" s="30" t="s">
        <v>32</v>
      </c>
      <c r="AD69" s="543"/>
      <c r="AE69" s="543"/>
      <c r="AF69" s="543"/>
      <c r="AG69" s="543"/>
      <c r="AH69" s="544"/>
      <c r="AI69" s="535"/>
      <c r="AJ69" s="535"/>
      <c r="AK69" s="535"/>
      <c r="AL69" s="535"/>
      <c r="AM69" s="535"/>
      <c r="AN69" s="535"/>
    </row>
    <row r="70" ht="27.0" customHeight="1">
      <c r="A70" s="535"/>
      <c r="B70" s="535"/>
      <c r="C70" s="535"/>
      <c r="D70" s="535"/>
      <c r="E70" s="535"/>
      <c r="F70" s="536"/>
      <c r="G70" s="537" t="s">
        <v>195</v>
      </c>
      <c r="I70" s="545" t="s">
        <v>792</v>
      </c>
      <c r="J70" s="538"/>
      <c r="K70" s="538"/>
      <c r="L70" s="538"/>
      <c r="M70" s="538"/>
      <c r="N70" s="538"/>
      <c r="O70" s="23" t="s">
        <v>670</v>
      </c>
      <c r="P70" s="538"/>
      <c r="Q70" s="538"/>
      <c r="R70" s="538"/>
      <c r="S70" s="539"/>
      <c r="T70" s="540"/>
      <c r="U70" s="541"/>
      <c r="V70" s="28" t="s">
        <v>793</v>
      </c>
      <c r="X70" s="545" t="s">
        <v>794</v>
      </c>
      <c r="Y70" s="538"/>
      <c r="Z70" s="538"/>
      <c r="AA70" s="538"/>
      <c r="AB70" s="538"/>
      <c r="AC70" s="23" t="s">
        <v>784</v>
      </c>
      <c r="AD70" s="538"/>
      <c r="AE70" s="538"/>
      <c r="AF70" s="538"/>
      <c r="AG70" s="538"/>
      <c r="AH70" s="539"/>
      <c r="AI70" s="535"/>
      <c r="AJ70" s="535"/>
      <c r="AK70" s="535"/>
      <c r="AL70" s="535"/>
      <c r="AM70" s="535"/>
      <c r="AN70" s="535"/>
    </row>
    <row r="71" ht="27.0" customHeight="1">
      <c r="A71" s="535"/>
      <c r="B71" s="535"/>
      <c r="C71" s="535"/>
      <c r="D71" s="535"/>
      <c r="E71" s="535"/>
      <c r="F71" s="536"/>
      <c r="G71" s="542" t="s">
        <v>795</v>
      </c>
      <c r="I71" s="546" t="s">
        <v>796</v>
      </c>
      <c r="J71" s="543"/>
      <c r="K71" s="543"/>
      <c r="L71" s="543"/>
      <c r="M71" s="543"/>
      <c r="N71" s="543"/>
      <c r="O71" s="30" t="s">
        <v>191</v>
      </c>
      <c r="P71" s="543"/>
      <c r="Q71" s="543"/>
      <c r="R71" s="543"/>
      <c r="S71" s="544"/>
      <c r="T71" s="540"/>
      <c r="U71" s="541"/>
      <c r="V71" s="33" t="s">
        <v>797</v>
      </c>
      <c r="X71" s="546" t="s">
        <v>798</v>
      </c>
      <c r="Y71" s="543"/>
      <c r="Z71" s="543"/>
      <c r="AA71" s="543"/>
      <c r="AB71" s="543"/>
      <c r="AC71" s="30" t="s">
        <v>670</v>
      </c>
      <c r="AD71" s="543"/>
      <c r="AE71" s="543"/>
      <c r="AF71" s="543"/>
      <c r="AG71" s="543"/>
      <c r="AH71" s="544"/>
      <c r="AI71" s="535"/>
      <c r="AJ71" s="535"/>
      <c r="AK71" s="535"/>
      <c r="AL71" s="535"/>
      <c r="AM71" s="535"/>
      <c r="AN71" s="535"/>
    </row>
    <row r="72" ht="27.0" hidden="1" customHeight="1">
      <c r="A72" s="535"/>
      <c r="B72" s="535"/>
      <c r="C72" s="535"/>
      <c r="D72" s="535"/>
      <c r="E72" s="536" t="s">
        <v>49</v>
      </c>
      <c r="F72" s="536">
        <v>65.0</v>
      </c>
      <c r="G72" s="34" t="str">
        <f t="shared" ref="G72:G135" si="1">V8</f>
        <v>28C</v>
      </c>
      <c r="I72" s="540" t="str">
        <f t="shared" ref="I72:I135" si="2">X8</f>
        <v>LAISSUS Alain (01)</v>
      </c>
      <c r="O72" s="540" t="str">
        <f t="shared" ref="O72:O135" si="3">AC8</f>
        <v>CBD 01</v>
      </c>
      <c r="S72" s="35"/>
      <c r="T72" s="540"/>
      <c r="U72" s="541"/>
      <c r="V72" s="41"/>
      <c r="X72" s="540"/>
      <c r="AC72" s="540"/>
      <c r="AH72" s="35"/>
      <c r="AI72" s="535"/>
      <c r="AJ72" s="535"/>
      <c r="AK72" s="535"/>
      <c r="AL72" s="535"/>
      <c r="AM72" s="535"/>
      <c r="AN72" s="535"/>
    </row>
    <row r="73" ht="27.0" hidden="1" customHeight="1">
      <c r="A73" s="535"/>
      <c r="B73" s="535"/>
      <c r="C73" s="535"/>
      <c r="D73" s="535"/>
      <c r="E73" s="536" t="s">
        <v>49</v>
      </c>
      <c r="F73" s="536">
        <v>66.0</v>
      </c>
      <c r="G73" s="37" t="str">
        <f t="shared" si="1"/>
        <v>11D</v>
      </c>
      <c r="I73" s="547" t="str">
        <f t="shared" si="2"/>
        <v>LAMBERT Aurélien (66)</v>
      </c>
      <c r="O73" s="547" t="str">
        <f t="shared" si="3"/>
        <v>CBD 66</v>
      </c>
      <c r="S73" s="39"/>
      <c r="T73" s="540"/>
      <c r="U73" s="541"/>
      <c r="V73" s="42"/>
      <c r="X73" s="547"/>
      <c r="AC73" s="547"/>
      <c r="AH73" s="39"/>
      <c r="AI73" s="535"/>
      <c r="AJ73" s="535"/>
      <c r="AK73" s="535"/>
      <c r="AL73" s="535"/>
      <c r="AM73" s="535"/>
      <c r="AN73" s="535"/>
    </row>
    <row r="74" ht="27.0" hidden="1" customHeight="1">
      <c r="A74" s="535"/>
      <c r="B74" s="535"/>
      <c r="C74" s="535"/>
      <c r="D74" s="535"/>
      <c r="E74" s="536" t="s">
        <v>49</v>
      </c>
      <c r="F74" s="536">
        <v>67.0</v>
      </c>
      <c r="G74" s="34" t="str">
        <f t="shared" si="1"/>
        <v>17C</v>
      </c>
      <c r="I74" s="540" t="str">
        <f t="shared" si="2"/>
        <v>LANTHEAUME Claude (26)</v>
      </c>
      <c r="O74" s="540" t="str">
        <f t="shared" si="3"/>
        <v>CBD 26</v>
      </c>
      <c r="S74" s="35"/>
      <c r="T74" s="540"/>
      <c r="U74" s="541"/>
      <c r="V74" s="41"/>
      <c r="X74" s="540"/>
      <c r="AC74" s="540"/>
      <c r="AH74" s="35"/>
      <c r="AI74" s="535"/>
      <c r="AJ74" s="535"/>
      <c r="AK74" s="535"/>
      <c r="AL74" s="535"/>
      <c r="AM74" s="535"/>
      <c r="AN74" s="535"/>
    </row>
    <row r="75" ht="27.0" hidden="1" customHeight="1">
      <c r="A75" s="535"/>
      <c r="B75" s="535"/>
      <c r="C75" s="535"/>
      <c r="D75" s="535"/>
      <c r="E75" s="536" t="s">
        <v>49</v>
      </c>
      <c r="F75" s="536">
        <v>68.0</v>
      </c>
      <c r="G75" s="37" t="str">
        <f t="shared" si="1"/>
        <v>26A</v>
      </c>
      <c r="I75" s="547" t="str">
        <f t="shared" si="2"/>
        <v>LAURENT Lionel (47)</v>
      </c>
      <c r="O75" s="547" t="str">
        <f t="shared" si="3"/>
        <v>CBD 47</v>
      </c>
      <c r="S75" s="39"/>
      <c r="T75" s="540"/>
      <c r="U75" s="541"/>
      <c r="V75" s="42"/>
      <c r="X75" s="547"/>
      <c r="AC75" s="547"/>
      <c r="AH75" s="39"/>
      <c r="AI75" s="535"/>
      <c r="AJ75" s="535"/>
      <c r="AK75" s="535"/>
      <c r="AL75" s="535"/>
      <c r="AM75" s="535"/>
      <c r="AN75" s="535"/>
    </row>
    <row r="76" ht="27.0" hidden="1" customHeight="1">
      <c r="A76" s="535"/>
      <c r="B76" s="535"/>
      <c r="C76" s="535"/>
      <c r="D76" s="535"/>
      <c r="E76" s="536" t="s">
        <v>49</v>
      </c>
      <c r="F76" s="536">
        <v>69.0</v>
      </c>
      <c r="G76" s="34" t="str">
        <f t="shared" si="1"/>
        <v>11B</v>
      </c>
      <c r="I76" s="540" t="str">
        <f t="shared" si="2"/>
        <v>LE FUR Rhonan (03)</v>
      </c>
      <c r="O76" s="540" t="str">
        <f t="shared" si="3"/>
        <v>CBD 03</v>
      </c>
      <c r="S76" s="35"/>
      <c r="T76" s="540"/>
      <c r="U76" s="541"/>
      <c r="V76" s="41"/>
      <c r="X76" s="540"/>
      <c r="AC76" s="540"/>
      <c r="AH76" s="35"/>
      <c r="AI76" s="535"/>
      <c r="AJ76" s="535"/>
      <c r="AK76" s="535"/>
      <c r="AL76" s="535"/>
      <c r="AM76" s="535"/>
      <c r="AN76" s="535"/>
    </row>
    <row r="77" ht="27.0" hidden="1" customHeight="1">
      <c r="A77" s="535"/>
      <c r="B77" s="535"/>
      <c r="C77" s="535"/>
      <c r="D77" s="535"/>
      <c r="E77" s="536" t="s">
        <v>49</v>
      </c>
      <c r="F77" s="536">
        <v>70.0</v>
      </c>
      <c r="G77" s="37" t="str">
        <f t="shared" si="1"/>
        <v>32D</v>
      </c>
      <c r="I77" s="547" t="str">
        <f t="shared" si="2"/>
        <v>LE MIGNON David (86)</v>
      </c>
      <c r="O77" s="547" t="str">
        <f t="shared" si="3"/>
        <v>CBD 86</v>
      </c>
      <c r="S77" s="39"/>
      <c r="T77" s="540"/>
      <c r="U77" s="541"/>
      <c r="V77" s="42"/>
      <c r="X77" s="547"/>
      <c r="AC77" s="547"/>
      <c r="AH77" s="39"/>
      <c r="AI77" s="535"/>
      <c r="AJ77" s="535"/>
      <c r="AK77" s="535"/>
      <c r="AL77" s="535"/>
      <c r="AM77" s="535"/>
      <c r="AN77" s="535"/>
    </row>
    <row r="78" ht="27.0" hidden="1" customHeight="1">
      <c r="A78" s="535"/>
      <c r="B78" s="535"/>
      <c r="C78" s="535"/>
      <c r="D78" s="535"/>
      <c r="E78" s="536" t="s">
        <v>49</v>
      </c>
      <c r="F78" s="536">
        <v>71.0</v>
      </c>
      <c r="G78" s="34" t="str">
        <f t="shared" si="1"/>
        <v>16B</v>
      </c>
      <c r="I78" s="540" t="str">
        <f t="shared" si="2"/>
        <v>LEGER Philippe (77)</v>
      </c>
      <c r="O78" s="540" t="str">
        <f t="shared" si="3"/>
        <v>CBD 77</v>
      </c>
      <c r="S78" s="35"/>
      <c r="T78" s="540"/>
      <c r="U78" s="541"/>
      <c r="V78" s="41"/>
      <c r="X78" s="540"/>
      <c r="AC78" s="540"/>
      <c r="AH78" s="35"/>
      <c r="AI78" s="535"/>
      <c r="AJ78" s="535"/>
      <c r="AK78" s="535"/>
      <c r="AL78" s="535"/>
      <c r="AM78" s="535"/>
      <c r="AN78" s="535"/>
    </row>
    <row r="79" ht="27.0" hidden="1" customHeight="1">
      <c r="A79" s="535"/>
      <c r="B79" s="535"/>
      <c r="C79" s="535"/>
      <c r="D79" s="535"/>
      <c r="E79" s="536" t="s">
        <v>49</v>
      </c>
      <c r="F79" s="536">
        <v>72.0</v>
      </c>
      <c r="G79" s="37" t="str">
        <f t="shared" si="1"/>
        <v>11A</v>
      </c>
      <c r="I79" s="547" t="str">
        <f t="shared" si="2"/>
        <v>LETEIL Mickaël (14/50)</v>
      </c>
      <c r="O79" s="547" t="str">
        <f t="shared" si="3"/>
        <v>CBD 14/50</v>
      </c>
      <c r="S79" s="39"/>
      <c r="T79" s="540"/>
      <c r="U79" s="541"/>
      <c r="V79" s="42"/>
      <c r="X79" s="547"/>
      <c r="AC79" s="547"/>
      <c r="AH79" s="39"/>
      <c r="AI79" s="535"/>
      <c r="AJ79" s="535"/>
      <c r="AK79" s="535"/>
      <c r="AL79" s="535"/>
      <c r="AM79" s="535"/>
      <c r="AN79" s="535"/>
    </row>
    <row r="80" ht="27.0" hidden="1" customHeight="1">
      <c r="A80" s="535"/>
      <c r="B80" s="535"/>
      <c r="C80" s="535"/>
      <c r="D80" s="535"/>
      <c r="E80" s="536" t="s">
        <v>49</v>
      </c>
      <c r="F80" s="536">
        <v>73.0</v>
      </c>
      <c r="G80" s="34" t="str">
        <f t="shared" si="1"/>
        <v>15B</v>
      </c>
      <c r="I80" s="540" t="str">
        <f t="shared" si="2"/>
        <v>LIMOGES Dominique (34)</v>
      </c>
      <c r="O80" s="540" t="str">
        <f t="shared" si="3"/>
        <v>CBD 34</v>
      </c>
      <c r="S80" s="35"/>
      <c r="T80" s="540"/>
      <c r="U80" s="541"/>
      <c r="V80" s="41"/>
      <c r="X80" s="540"/>
      <c r="AC80" s="540"/>
      <c r="AH80" s="35"/>
      <c r="AI80" s="535"/>
      <c r="AJ80" s="535"/>
      <c r="AK80" s="535"/>
      <c r="AL80" s="535"/>
      <c r="AM80" s="535"/>
      <c r="AN80" s="535"/>
    </row>
    <row r="81" ht="27.0" hidden="1" customHeight="1">
      <c r="A81" s="535"/>
      <c r="B81" s="535"/>
      <c r="C81" s="535"/>
      <c r="D81" s="535"/>
      <c r="E81" s="536" t="s">
        <v>49</v>
      </c>
      <c r="F81" s="536">
        <v>74.0</v>
      </c>
      <c r="G81" s="37" t="str">
        <f t="shared" si="1"/>
        <v>31D</v>
      </c>
      <c r="I81" s="547" t="str">
        <f t="shared" si="2"/>
        <v>LONNI Julien (25/70/90)</v>
      </c>
      <c r="O81" s="547" t="str">
        <f t="shared" si="3"/>
        <v>CBD 25/70/90</v>
      </c>
      <c r="S81" s="39"/>
      <c r="T81" s="540"/>
      <c r="U81" s="541"/>
      <c r="V81" s="42"/>
      <c r="X81" s="547"/>
      <c r="AC81" s="547"/>
      <c r="AH81" s="39"/>
      <c r="AI81" s="535"/>
      <c r="AJ81" s="535"/>
      <c r="AK81" s="535"/>
      <c r="AL81" s="535"/>
      <c r="AM81" s="535"/>
      <c r="AN81" s="535"/>
    </row>
    <row r="82" ht="27.0" hidden="1" customHeight="1">
      <c r="A82" s="535"/>
      <c r="B82" s="535"/>
      <c r="C82" s="535"/>
      <c r="D82" s="535"/>
      <c r="E82" s="536" t="s">
        <v>49</v>
      </c>
      <c r="F82" s="536">
        <v>75.0</v>
      </c>
      <c r="G82" s="34" t="str">
        <f t="shared" si="1"/>
        <v>14B</v>
      </c>
      <c r="I82" s="540" t="str">
        <f t="shared" si="2"/>
        <v>LUCE Maxime (78)</v>
      </c>
      <c r="O82" s="540" t="str">
        <f t="shared" si="3"/>
        <v>CBD 78</v>
      </c>
      <c r="S82" s="35"/>
      <c r="T82" s="540"/>
      <c r="U82" s="541"/>
      <c r="V82" s="41"/>
      <c r="X82" s="540"/>
      <c r="AC82" s="540"/>
      <c r="AH82" s="35"/>
      <c r="AI82" s="535"/>
      <c r="AJ82" s="535"/>
      <c r="AK82" s="535"/>
      <c r="AL82" s="535"/>
      <c r="AM82" s="535"/>
      <c r="AN82" s="535"/>
    </row>
    <row r="83" ht="27.0" hidden="1" customHeight="1">
      <c r="A83" s="535"/>
      <c r="B83" s="535"/>
      <c r="C83" s="535"/>
      <c r="D83" s="535"/>
      <c r="E83" s="536" t="s">
        <v>49</v>
      </c>
      <c r="F83" s="536">
        <v>76.0</v>
      </c>
      <c r="G83" s="37" t="str">
        <f t="shared" si="1"/>
        <v>13A</v>
      </c>
      <c r="I83" s="547" t="str">
        <f t="shared" si="2"/>
        <v>MACON Christian (16)</v>
      </c>
      <c r="O83" s="547" t="str">
        <f t="shared" si="3"/>
        <v>CBD 16</v>
      </c>
      <c r="S83" s="39"/>
      <c r="T83" s="540"/>
      <c r="U83" s="541"/>
      <c r="V83" s="42"/>
      <c r="X83" s="547"/>
      <c r="AC83" s="547"/>
      <c r="AH83" s="39"/>
      <c r="AI83" s="535"/>
      <c r="AJ83" s="535"/>
      <c r="AK83" s="535"/>
      <c r="AL83" s="535"/>
      <c r="AM83" s="535"/>
      <c r="AN83" s="535"/>
    </row>
    <row r="84" ht="27.0" hidden="1" customHeight="1">
      <c r="A84" s="535"/>
      <c r="B84" s="535"/>
      <c r="C84" s="535"/>
      <c r="D84" s="535"/>
      <c r="E84" s="536" t="s">
        <v>49</v>
      </c>
      <c r="F84" s="536">
        <v>77.0</v>
      </c>
      <c r="G84" s="34" t="str">
        <f t="shared" si="1"/>
        <v>7C</v>
      </c>
      <c r="I84" s="540" t="str">
        <f t="shared" si="2"/>
        <v>MAIRE Gael (07)</v>
      </c>
      <c r="O84" s="540" t="str">
        <f t="shared" si="3"/>
        <v>CBD 07</v>
      </c>
      <c r="S84" s="35"/>
      <c r="T84" s="540"/>
      <c r="U84" s="541"/>
      <c r="V84" s="41"/>
      <c r="X84" s="540"/>
      <c r="AC84" s="540"/>
      <c r="AH84" s="35"/>
      <c r="AI84" s="535"/>
      <c r="AJ84" s="535"/>
      <c r="AK84" s="535"/>
      <c r="AL84" s="535"/>
      <c r="AM84" s="535"/>
      <c r="AN84" s="535"/>
    </row>
    <row r="85" ht="27.0" hidden="1" customHeight="1">
      <c r="A85" s="535"/>
      <c r="B85" s="535"/>
      <c r="C85" s="535"/>
      <c r="D85" s="535"/>
      <c r="E85" s="536" t="s">
        <v>49</v>
      </c>
      <c r="F85" s="536">
        <v>78.0</v>
      </c>
      <c r="G85" s="37" t="str">
        <f t="shared" si="1"/>
        <v>24A</v>
      </c>
      <c r="I85" s="547" t="str">
        <f t="shared" si="2"/>
        <v>MARCHADIER Jean-François (17)</v>
      </c>
      <c r="O85" s="547" t="str">
        <f t="shared" si="3"/>
        <v>CBD 17</v>
      </c>
      <c r="S85" s="39"/>
      <c r="T85" s="540"/>
      <c r="U85" s="541"/>
      <c r="V85" s="42"/>
      <c r="X85" s="547"/>
      <c r="AC85" s="547"/>
      <c r="AH85" s="39"/>
      <c r="AI85" s="535"/>
      <c r="AJ85" s="535"/>
      <c r="AK85" s="535"/>
      <c r="AL85" s="535"/>
      <c r="AM85" s="535"/>
      <c r="AN85" s="535"/>
    </row>
    <row r="86" ht="27.0" hidden="1" customHeight="1">
      <c r="A86" s="535"/>
      <c r="B86" s="535"/>
      <c r="C86" s="535"/>
      <c r="D86" s="535"/>
      <c r="E86" s="536" t="s">
        <v>49</v>
      </c>
      <c r="F86" s="536">
        <v>79.0</v>
      </c>
      <c r="G86" s="34" t="str">
        <f t="shared" si="1"/>
        <v>18B</v>
      </c>
      <c r="I86" s="540" t="str">
        <f t="shared" si="2"/>
        <v>MAUGIRON Cédric (38)</v>
      </c>
      <c r="O86" s="540" t="str">
        <f t="shared" si="3"/>
        <v>CBD 38</v>
      </c>
      <c r="S86" s="35"/>
      <c r="T86" s="540"/>
      <c r="U86" s="541"/>
      <c r="V86" s="41"/>
      <c r="X86" s="540"/>
      <c r="AC86" s="540"/>
      <c r="AH86" s="35"/>
      <c r="AI86" s="535"/>
      <c r="AJ86" s="535"/>
      <c r="AK86" s="535"/>
      <c r="AL86" s="535"/>
      <c r="AM86" s="535"/>
      <c r="AN86" s="535"/>
    </row>
    <row r="87" ht="27.0" hidden="1" customHeight="1">
      <c r="A87" s="535"/>
      <c r="B87" s="535"/>
      <c r="C87" s="535"/>
      <c r="D87" s="535"/>
      <c r="E87" s="536" t="s">
        <v>49</v>
      </c>
      <c r="F87" s="536">
        <v>80.0</v>
      </c>
      <c r="G87" s="37" t="str">
        <f t="shared" si="1"/>
        <v>23D</v>
      </c>
      <c r="I87" s="547" t="str">
        <f t="shared" si="2"/>
        <v>MEFFRAY Jean-Pierre (72)</v>
      </c>
      <c r="O87" s="547" t="str">
        <f t="shared" si="3"/>
        <v>CBD 72</v>
      </c>
      <c r="S87" s="39"/>
      <c r="T87" s="540"/>
      <c r="U87" s="541"/>
      <c r="V87" s="42"/>
      <c r="X87" s="547"/>
      <c r="AC87" s="547"/>
      <c r="AH87" s="39"/>
      <c r="AI87" s="535"/>
      <c r="AJ87" s="535"/>
      <c r="AK87" s="535"/>
      <c r="AL87" s="535"/>
      <c r="AM87" s="535"/>
      <c r="AN87" s="535"/>
    </row>
    <row r="88" ht="27.0" hidden="1" customHeight="1">
      <c r="A88" s="535"/>
      <c r="B88" s="535"/>
      <c r="C88" s="535"/>
      <c r="D88" s="535"/>
      <c r="E88" s="536" t="s">
        <v>49</v>
      </c>
      <c r="F88" s="536">
        <v>81.0</v>
      </c>
      <c r="G88" s="34" t="str">
        <f t="shared" si="1"/>
        <v>31A</v>
      </c>
      <c r="I88" s="540" t="str">
        <f t="shared" si="2"/>
        <v>MERCIER Nicolas (30)</v>
      </c>
      <c r="O88" s="540" t="str">
        <f t="shared" si="3"/>
        <v>CBD 30</v>
      </c>
      <c r="S88" s="35"/>
      <c r="T88" s="540"/>
      <c r="U88" s="541"/>
      <c r="V88" s="41"/>
      <c r="X88" s="540"/>
      <c r="AC88" s="540"/>
      <c r="AH88" s="35"/>
      <c r="AI88" s="535"/>
      <c r="AJ88" s="535"/>
      <c r="AK88" s="535"/>
      <c r="AL88" s="535"/>
      <c r="AM88" s="535"/>
      <c r="AN88" s="535"/>
    </row>
    <row r="89" ht="27.0" hidden="1" customHeight="1">
      <c r="A89" s="535"/>
      <c r="B89" s="535"/>
      <c r="C89" s="535"/>
      <c r="D89" s="535"/>
      <c r="E89" s="536" t="s">
        <v>49</v>
      </c>
      <c r="F89" s="536">
        <v>82.0</v>
      </c>
      <c r="G89" s="37" t="str">
        <f t="shared" si="1"/>
        <v>3A</v>
      </c>
      <c r="I89" s="547" t="str">
        <f t="shared" si="2"/>
        <v>MEYER Bernard (38)</v>
      </c>
      <c r="O89" s="547" t="str">
        <f t="shared" si="3"/>
        <v>CBD 38</v>
      </c>
      <c r="S89" s="39"/>
      <c r="T89" s="540"/>
      <c r="U89" s="541"/>
      <c r="V89" s="42"/>
      <c r="X89" s="547"/>
      <c r="AC89" s="547"/>
      <c r="AH89" s="39"/>
      <c r="AI89" s="535"/>
      <c r="AJ89" s="535"/>
      <c r="AK89" s="535"/>
      <c r="AL89" s="535"/>
      <c r="AM89" s="535"/>
      <c r="AN89" s="535"/>
    </row>
    <row r="90" ht="27.0" hidden="1" customHeight="1">
      <c r="A90" s="535"/>
      <c r="B90" s="535"/>
      <c r="C90" s="535"/>
      <c r="D90" s="535"/>
      <c r="E90" s="536" t="s">
        <v>49</v>
      </c>
      <c r="F90" s="536">
        <v>83.0</v>
      </c>
      <c r="G90" s="34" t="str">
        <f t="shared" si="1"/>
        <v>29A</v>
      </c>
      <c r="I90" s="540" t="str">
        <f t="shared" si="2"/>
        <v>MICHAUD Fabien (01)</v>
      </c>
      <c r="O90" s="540" t="str">
        <f t="shared" si="3"/>
        <v>CBD 01</v>
      </c>
      <c r="S90" s="35"/>
      <c r="T90" s="540"/>
      <c r="U90" s="541"/>
      <c r="V90" s="41"/>
      <c r="X90" s="540"/>
      <c r="AC90" s="540"/>
      <c r="AH90" s="35"/>
      <c r="AI90" s="535"/>
      <c r="AJ90" s="535"/>
      <c r="AK90" s="535"/>
      <c r="AL90" s="535"/>
      <c r="AM90" s="535"/>
      <c r="AN90" s="535"/>
    </row>
    <row r="91" ht="27.0" hidden="1" customHeight="1">
      <c r="A91" s="535"/>
      <c r="B91" s="535"/>
      <c r="C91" s="535"/>
      <c r="D91" s="535"/>
      <c r="E91" s="536" t="s">
        <v>49</v>
      </c>
      <c r="F91" s="536">
        <v>84.0</v>
      </c>
      <c r="G91" s="37" t="str">
        <f t="shared" si="1"/>
        <v>28D</v>
      </c>
      <c r="I91" s="547" t="str">
        <f t="shared" si="2"/>
        <v>MICHEL Christophe (34)</v>
      </c>
      <c r="O91" s="547" t="str">
        <f t="shared" si="3"/>
        <v>CBD 34</v>
      </c>
      <c r="S91" s="39"/>
      <c r="T91" s="540"/>
      <c r="U91" s="541"/>
      <c r="V91" s="42"/>
      <c r="X91" s="547"/>
      <c r="AC91" s="547"/>
      <c r="AH91" s="39"/>
      <c r="AI91" s="535"/>
      <c r="AJ91" s="535"/>
      <c r="AK91" s="535"/>
      <c r="AL91" s="535"/>
      <c r="AM91" s="535"/>
      <c r="AN91" s="535"/>
    </row>
    <row r="92" ht="27.0" hidden="1" customHeight="1">
      <c r="A92" s="535"/>
      <c r="B92" s="535"/>
      <c r="C92" s="535"/>
      <c r="D92" s="535"/>
      <c r="E92" s="536" t="s">
        <v>49</v>
      </c>
      <c r="F92" s="536">
        <v>85.0</v>
      </c>
      <c r="G92" s="34" t="str">
        <f t="shared" si="1"/>
        <v>9B</v>
      </c>
      <c r="I92" s="540" t="str">
        <f t="shared" si="2"/>
        <v>MILAN Jérôme (38)</v>
      </c>
      <c r="O92" s="540" t="str">
        <f t="shared" si="3"/>
        <v>CBD 38</v>
      </c>
      <c r="S92" s="35"/>
      <c r="T92" s="540"/>
      <c r="U92" s="541"/>
      <c r="V92" s="41"/>
      <c r="X92" s="540"/>
      <c r="AC92" s="540"/>
      <c r="AH92" s="35"/>
      <c r="AI92" s="535"/>
      <c r="AJ92" s="535"/>
      <c r="AK92" s="535"/>
      <c r="AL92" s="535"/>
      <c r="AM92" s="535"/>
      <c r="AN92" s="535"/>
    </row>
    <row r="93" ht="27.0" hidden="1" customHeight="1">
      <c r="A93" s="535"/>
      <c r="B93" s="535"/>
      <c r="C93" s="535"/>
      <c r="D93" s="535"/>
      <c r="E93" s="536" t="s">
        <v>49</v>
      </c>
      <c r="F93" s="536">
        <v>86.0</v>
      </c>
      <c r="G93" s="37" t="str">
        <f t="shared" si="1"/>
        <v>7B</v>
      </c>
      <c r="I93" s="547" t="str">
        <f t="shared" si="2"/>
        <v>MILESI Yves (26)</v>
      </c>
      <c r="O93" s="547" t="str">
        <f t="shared" si="3"/>
        <v>CBD 26</v>
      </c>
      <c r="S93" s="39"/>
      <c r="T93" s="540"/>
      <c r="U93" s="541"/>
      <c r="V93" s="42"/>
      <c r="X93" s="547"/>
      <c r="AC93" s="547"/>
      <c r="AH93" s="39"/>
      <c r="AI93" s="535"/>
      <c r="AJ93" s="535"/>
      <c r="AK93" s="535"/>
      <c r="AL93" s="535"/>
      <c r="AM93" s="535"/>
      <c r="AN93" s="535"/>
    </row>
    <row r="94" ht="27.0" hidden="1" customHeight="1">
      <c r="A94" s="535"/>
      <c r="B94" s="535"/>
      <c r="C94" s="535"/>
      <c r="D94" s="535"/>
      <c r="E94" s="536" t="s">
        <v>49</v>
      </c>
      <c r="F94" s="536">
        <v>87.0</v>
      </c>
      <c r="G94" s="34" t="str">
        <f t="shared" si="1"/>
        <v>13D</v>
      </c>
      <c r="I94" s="540" t="str">
        <f t="shared" si="2"/>
        <v>MOURZELAS Martial (07)</v>
      </c>
      <c r="O94" s="540" t="str">
        <f t="shared" si="3"/>
        <v>CBD 07</v>
      </c>
      <c r="S94" s="35"/>
      <c r="T94" s="540"/>
      <c r="U94" s="541"/>
      <c r="V94" s="41"/>
      <c r="X94" s="540"/>
      <c r="AC94" s="540"/>
      <c r="AH94" s="35"/>
      <c r="AI94" s="535"/>
      <c r="AJ94" s="535"/>
      <c r="AK94" s="535"/>
      <c r="AL94" s="535"/>
      <c r="AM94" s="535"/>
      <c r="AN94" s="535"/>
    </row>
    <row r="95" ht="27.0" hidden="1" customHeight="1">
      <c r="A95" s="535"/>
      <c r="B95" s="535"/>
      <c r="C95" s="535"/>
      <c r="D95" s="535"/>
      <c r="E95" s="536" t="s">
        <v>49</v>
      </c>
      <c r="F95" s="536">
        <v>88.0</v>
      </c>
      <c r="G95" s="37" t="str">
        <f t="shared" si="1"/>
        <v>14A</v>
      </c>
      <c r="I95" s="547" t="str">
        <f t="shared" si="2"/>
        <v>NESSAL Damien (62)</v>
      </c>
      <c r="O95" s="547" t="str">
        <f t="shared" si="3"/>
        <v>CBD 62</v>
      </c>
      <c r="S95" s="39"/>
      <c r="T95" s="540"/>
      <c r="U95" s="541"/>
      <c r="V95" s="42"/>
      <c r="X95" s="547"/>
      <c r="AC95" s="547"/>
      <c r="AH95" s="39"/>
      <c r="AI95" s="535"/>
      <c r="AJ95" s="535"/>
      <c r="AK95" s="535"/>
      <c r="AL95" s="535"/>
      <c r="AM95" s="535"/>
      <c r="AN95" s="535"/>
    </row>
    <row r="96" ht="27.0" hidden="1" customHeight="1">
      <c r="A96" s="535"/>
      <c r="B96" s="535"/>
      <c r="C96" s="535"/>
      <c r="D96" s="535"/>
      <c r="E96" s="536" t="s">
        <v>49</v>
      </c>
      <c r="F96" s="536">
        <v>89.0</v>
      </c>
      <c r="G96" s="34" t="str">
        <f t="shared" si="1"/>
        <v>18A</v>
      </c>
      <c r="I96" s="540" t="str">
        <f t="shared" si="2"/>
        <v>PAILLOT Gilles (54)</v>
      </c>
      <c r="O96" s="540" t="str">
        <f t="shared" si="3"/>
        <v>CBD 54</v>
      </c>
      <c r="S96" s="35"/>
      <c r="T96" s="540"/>
      <c r="U96" s="541"/>
      <c r="V96" s="41"/>
      <c r="X96" s="540"/>
      <c r="AC96" s="540"/>
      <c r="AH96" s="35"/>
      <c r="AI96" s="535"/>
      <c r="AJ96" s="535"/>
      <c r="AK96" s="535"/>
      <c r="AL96" s="535"/>
      <c r="AM96" s="535"/>
      <c r="AN96" s="535"/>
    </row>
    <row r="97" ht="27.0" hidden="1" customHeight="1">
      <c r="A97" s="535"/>
      <c r="B97" s="535"/>
      <c r="C97" s="535"/>
      <c r="D97" s="535"/>
      <c r="E97" s="536" t="s">
        <v>49</v>
      </c>
      <c r="F97" s="536">
        <v>90.0</v>
      </c>
      <c r="G97" s="37" t="str">
        <f t="shared" si="1"/>
        <v>10C</v>
      </c>
      <c r="I97" s="547" t="str">
        <f t="shared" si="2"/>
        <v>PERRAD Gaetan (39)</v>
      </c>
      <c r="O97" s="547" t="str">
        <f t="shared" si="3"/>
        <v>CBD 39</v>
      </c>
      <c r="S97" s="39"/>
      <c r="T97" s="540"/>
      <c r="U97" s="541"/>
      <c r="V97" s="42"/>
      <c r="X97" s="547"/>
      <c r="AC97" s="547"/>
      <c r="AH97" s="39"/>
      <c r="AI97" s="535"/>
      <c r="AJ97" s="535"/>
      <c r="AK97" s="535"/>
      <c r="AL97" s="535"/>
      <c r="AM97" s="535"/>
      <c r="AN97" s="535"/>
    </row>
    <row r="98" ht="27.0" hidden="1" customHeight="1">
      <c r="A98" s="535"/>
      <c r="B98" s="535"/>
      <c r="C98" s="535"/>
      <c r="D98" s="535"/>
      <c r="E98" s="536" t="s">
        <v>49</v>
      </c>
      <c r="F98" s="536">
        <v>91.0</v>
      </c>
      <c r="G98" s="34" t="str">
        <f t="shared" si="1"/>
        <v>16C</v>
      </c>
      <c r="I98" s="540" t="str">
        <f t="shared" si="2"/>
        <v>PERRIN Nicolas (69)</v>
      </c>
      <c r="O98" s="540" t="str">
        <f t="shared" si="3"/>
        <v>CBD 69</v>
      </c>
      <c r="S98" s="35"/>
      <c r="T98" s="540"/>
      <c r="U98" s="541"/>
      <c r="V98" s="41"/>
      <c r="X98" s="540"/>
      <c r="AC98" s="540"/>
      <c r="AH98" s="35"/>
      <c r="AI98" s="535"/>
      <c r="AJ98" s="535"/>
      <c r="AK98" s="535"/>
      <c r="AL98" s="535"/>
      <c r="AM98" s="535"/>
      <c r="AN98" s="535"/>
    </row>
    <row r="99" ht="27.0" hidden="1" customHeight="1">
      <c r="A99" s="535"/>
      <c r="B99" s="535"/>
      <c r="C99" s="535"/>
      <c r="D99" s="535"/>
      <c r="E99" s="536" t="s">
        <v>49</v>
      </c>
      <c r="F99" s="536">
        <v>92.0</v>
      </c>
      <c r="G99" s="37" t="str">
        <f t="shared" si="1"/>
        <v>1C</v>
      </c>
      <c r="I99" s="547" t="str">
        <f t="shared" si="2"/>
        <v>POPOT Alain (06)</v>
      </c>
      <c r="O99" s="547" t="str">
        <f t="shared" si="3"/>
        <v>CBD 06</v>
      </c>
      <c r="S99" s="39"/>
      <c r="T99" s="540"/>
      <c r="U99" s="541"/>
      <c r="V99" s="42"/>
      <c r="X99" s="547"/>
      <c r="AC99" s="547"/>
      <c r="AH99" s="39"/>
      <c r="AI99" s="535"/>
      <c r="AJ99" s="535"/>
      <c r="AK99" s="535"/>
      <c r="AL99" s="535"/>
      <c r="AM99" s="535"/>
      <c r="AN99" s="535"/>
    </row>
    <row r="100" ht="27.0" hidden="1" customHeight="1">
      <c r="A100" s="535"/>
      <c r="B100" s="535"/>
      <c r="C100" s="535"/>
      <c r="D100" s="535"/>
      <c r="E100" s="536" t="s">
        <v>49</v>
      </c>
      <c r="F100" s="536">
        <v>93.0</v>
      </c>
      <c r="G100" s="34" t="str">
        <f t="shared" si="1"/>
        <v>26C</v>
      </c>
      <c r="I100" s="540" t="str">
        <f t="shared" si="2"/>
        <v>PRUDENT François (01)</v>
      </c>
      <c r="O100" s="540" t="str">
        <f t="shared" si="3"/>
        <v>CBD 01</v>
      </c>
      <c r="S100" s="35"/>
      <c r="T100" s="540"/>
      <c r="U100" s="541"/>
      <c r="V100" s="41"/>
      <c r="X100" s="540"/>
      <c r="AC100" s="540"/>
      <c r="AH100" s="35"/>
      <c r="AI100" s="535"/>
      <c r="AJ100" s="535"/>
      <c r="AK100" s="535"/>
      <c r="AL100" s="535"/>
      <c r="AM100" s="535"/>
      <c r="AN100" s="535"/>
    </row>
    <row r="101" ht="27.0" hidden="1" customHeight="1">
      <c r="A101" s="535"/>
      <c r="B101" s="535"/>
      <c r="C101" s="535"/>
      <c r="D101" s="535"/>
      <c r="E101" s="536" t="s">
        <v>49</v>
      </c>
      <c r="F101" s="536">
        <v>94.0</v>
      </c>
      <c r="G101" s="37" t="str">
        <f t="shared" si="1"/>
        <v>27C</v>
      </c>
      <c r="I101" s="547" t="str">
        <f t="shared" si="2"/>
        <v>PUAUD Jerome (44)</v>
      </c>
      <c r="O101" s="547" t="str">
        <f t="shared" si="3"/>
        <v>CBD 44</v>
      </c>
      <c r="S101" s="39"/>
      <c r="T101" s="540"/>
      <c r="U101" s="541"/>
      <c r="V101" s="42"/>
      <c r="X101" s="547"/>
      <c r="AC101" s="547"/>
      <c r="AH101" s="39"/>
      <c r="AI101" s="535"/>
      <c r="AJ101" s="535"/>
      <c r="AK101" s="535"/>
      <c r="AL101" s="535"/>
      <c r="AM101" s="535"/>
      <c r="AN101" s="535"/>
    </row>
    <row r="102" ht="27.0" hidden="1" customHeight="1">
      <c r="A102" s="535"/>
      <c r="B102" s="535"/>
      <c r="C102" s="535"/>
      <c r="D102" s="535"/>
      <c r="E102" s="536" t="s">
        <v>49</v>
      </c>
      <c r="F102" s="536">
        <v>95.0</v>
      </c>
      <c r="G102" s="34" t="str">
        <f t="shared" si="1"/>
        <v>3C</v>
      </c>
      <c r="I102" s="540" t="str">
        <f t="shared" si="2"/>
        <v>RAVAZ Jacques (01)</v>
      </c>
      <c r="O102" s="540" t="str">
        <f t="shared" si="3"/>
        <v>CBD 01</v>
      </c>
      <c r="S102" s="35"/>
      <c r="T102" s="540"/>
      <c r="U102" s="541"/>
      <c r="V102" s="41"/>
      <c r="X102" s="540"/>
      <c r="AC102" s="540"/>
      <c r="AH102" s="35"/>
      <c r="AI102" s="535"/>
      <c r="AJ102" s="535"/>
      <c r="AK102" s="535"/>
      <c r="AL102" s="535"/>
      <c r="AM102" s="535"/>
      <c r="AN102" s="535"/>
    </row>
    <row r="103" ht="27.0" hidden="1" customHeight="1">
      <c r="A103" s="535"/>
      <c r="B103" s="535"/>
      <c r="C103" s="535"/>
      <c r="D103" s="535"/>
      <c r="E103" s="536" t="s">
        <v>49</v>
      </c>
      <c r="F103" s="536">
        <v>96.0</v>
      </c>
      <c r="G103" s="37" t="str">
        <f t="shared" si="1"/>
        <v>21D</v>
      </c>
      <c r="I103" s="547" t="str">
        <f t="shared" si="2"/>
        <v>RAYNAUD Florian (81)</v>
      </c>
      <c r="O103" s="547" t="str">
        <f t="shared" si="3"/>
        <v>CBD 81</v>
      </c>
      <c r="S103" s="39"/>
      <c r="T103" s="540"/>
      <c r="U103" s="541"/>
      <c r="V103" s="42"/>
      <c r="X103" s="547"/>
      <c r="AC103" s="547"/>
      <c r="AH103" s="39"/>
      <c r="AI103" s="535"/>
      <c r="AJ103" s="535"/>
      <c r="AK103" s="535"/>
      <c r="AL103" s="535"/>
      <c r="AM103" s="535"/>
      <c r="AN103" s="535"/>
    </row>
    <row r="104" ht="27.0" hidden="1" customHeight="1">
      <c r="A104" s="535"/>
      <c r="B104" s="535"/>
      <c r="C104" s="535"/>
      <c r="D104" s="535"/>
      <c r="E104" s="536" t="s">
        <v>49</v>
      </c>
      <c r="F104" s="536">
        <v>97.0</v>
      </c>
      <c r="G104" s="34" t="str">
        <f t="shared" si="1"/>
        <v>3B</v>
      </c>
      <c r="I104" s="540" t="str">
        <f t="shared" si="2"/>
        <v>REBOLLO Frédéric (34)</v>
      </c>
      <c r="O104" s="540" t="str">
        <f t="shared" si="3"/>
        <v>CBD 34</v>
      </c>
      <c r="S104" s="35"/>
      <c r="T104" s="540"/>
      <c r="U104" s="541"/>
      <c r="V104" s="41"/>
      <c r="X104" s="540"/>
      <c r="AC104" s="540"/>
      <c r="AH104" s="35"/>
      <c r="AI104" s="535"/>
      <c r="AJ104" s="535"/>
      <c r="AK104" s="535"/>
      <c r="AL104" s="535"/>
      <c r="AM104" s="535"/>
      <c r="AN104" s="535"/>
    </row>
    <row r="105" ht="27.0" hidden="1" customHeight="1">
      <c r="A105" s="535"/>
      <c r="B105" s="535"/>
      <c r="C105" s="535"/>
      <c r="D105" s="535"/>
      <c r="E105" s="536" t="s">
        <v>49</v>
      </c>
      <c r="F105" s="536">
        <v>98.0</v>
      </c>
      <c r="G105" s="37" t="str">
        <f t="shared" si="1"/>
        <v>23C</v>
      </c>
      <c r="I105" s="547" t="str">
        <f t="shared" si="2"/>
        <v>REBOUX Philippe (42)</v>
      </c>
      <c r="O105" s="547" t="str">
        <f t="shared" si="3"/>
        <v>CBD 42</v>
      </c>
      <c r="S105" s="39"/>
      <c r="T105" s="540"/>
      <c r="U105" s="541"/>
      <c r="V105" s="42"/>
      <c r="X105" s="547"/>
      <c r="AC105" s="547"/>
      <c r="AH105" s="39"/>
      <c r="AI105" s="535"/>
      <c r="AJ105" s="535"/>
      <c r="AK105" s="535"/>
      <c r="AL105" s="535"/>
      <c r="AM105" s="535"/>
      <c r="AN105" s="535"/>
    </row>
    <row r="106" ht="27.0" hidden="1" customHeight="1">
      <c r="A106" s="535"/>
      <c r="B106" s="535"/>
      <c r="C106" s="535"/>
      <c r="D106" s="535"/>
      <c r="E106" s="536" t="s">
        <v>49</v>
      </c>
      <c r="F106" s="536">
        <v>99.0</v>
      </c>
      <c r="G106" s="34" t="str">
        <f t="shared" si="1"/>
        <v>5B</v>
      </c>
      <c r="I106" s="540" t="str">
        <f t="shared" si="2"/>
        <v>REJAUNIER Philippe (69)</v>
      </c>
      <c r="O106" s="540" t="str">
        <f t="shared" si="3"/>
        <v>CBD 69</v>
      </c>
      <c r="S106" s="35"/>
      <c r="T106" s="540"/>
      <c r="U106" s="541"/>
      <c r="V106" s="41"/>
      <c r="X106" s="540"/>
      <c r="AC106" s="540"/>
      <c r="AH106" s="35"/>
      <c r="AI106" s="535"/>
      <c r="AJ106" s="535"/>
      <c r="AK106" s="535"/>
      <c r="AL106" s="535"/>
      <c r="AM106" s="535"/>
      <c r="AN106" s="535"/>
    </row>
    <row r="107" ht="27.0" hidden="1" customHeight="1">
      <c r="A107" s="535"/>
      <c r="B107" s="535"/>
      <c r="C107" s="535"/>
      <c r="D107" s="535"/>
      <c r="E107" s="536" t="s">
        <v>49</v>
      </c>
      <c r="F107" s="536">
        <v>100.0</v>
      </c>
      <c r="G107" s="37" t="str">
        <f t="shared" si="1"/>
        <v>1A</v>
      </c>
      <c r="I107" s="547" t="str">
        <f t="shared" si="2"/>
        <v>RIVOIRE Gilles (69)</v>
      </c>
      <c r="O107" s="547" t="str">
        <f t="shared" si="3"/>
        <v>CBD 69</v>
      </c>
      <c r="S107" s="39"/>
      <c r="T107" s="540"/>
      <c r="U107" s="541"/>
      <c r="V107" s="42"/>
      <c r="X107" s="547"/>
      <c r="AC107" s="547"/>
      <c r="AH107" s="39"/>
      <c r="AI107" s="535"/>
      <c r="AJ107" s="535"/>
      <c r="AK107" s="535"/>
      <c r="AL107" s="535"/>
      <c r="AM107" s="535"/>
      <c r="AN107" s="535"/>
    </row>
    <row r="108" ht="27.0" hidden="1" customHeight="1">
      <c r="A108" s="535"/>
      <c r="B108" s="535"/>
      <c r="C108" s="535"/>
      <c r="D108" s="535"/>
      <c r="E108" s="536" t="s">
        <v>49</v>
      </c>
      <c r="F108" s="536">
        <v>101.0</v>
      </c>
      <c r="G108" s="34" t="str">
        <f t="shared" si="1"/>
        <v>13C</v>
      </c>
      <c r="I108" s="540" t="str">
        <f t="shared" si="2"/>
        <v>ROCHE Cyril (69)</v>
      </c>
      <c r="O108" s="540" t="str">
        <f t="shared" si="3"/>
        <v>CBD 69</v>
      </c>
      <c r="S108" s="35"/>
      <c r="T108" s="540"/>
      <c r="U108" s="541"/>
      <c r="V108" s="41"/>
      <c r="X108" s="540"/>
      <c r="AC108" s="540"/>
      <c r="AH108" s="35"/>
      <c r="AI108" s="535"/>
      <c r="AJ108" s="535"/>
      <c r="AK108" s="535"/>
      <c r="AL108" s="535"/>
      <c r="AM108" s="535"/>
      <c r="AN108" s="535"/>
    </row>
    <row r="109" ht="27.0" hidden="1" customHeight="1">
      <c r="A109" s="535"/>
      <c r="B109" s="535"/>
      <c r="C109" s="535"/>
      <c r="D109" s="535"/>
      <c r="E109" s="536" t="s">
        <v>49</v>
      </c>
      <c r="F109" s="536">
        <v>102.0</v>
      </c>
      <c r="G109" s="37" t="str">
        <f t="shared" si="1"/>
        <v>14C</v>
      </c>
      <c r="I109" s="547" t="str">
        <f t="shared" si="2"/>
        <v>ROCHE Patrick (42)</v>
      </c>
      <c r="O109" s="547" t="str">
        <f t="shared" si="3"/>
        <v>CBD 42</v>
      </c>
      <c r="S109" s="39"/>
      <c r="T109" s="540"/>
      <c r="U109" s="541"/>
      <c r="V109" s="42"/>
      <c r="X109" s="547"/>
      <c r="AC109" s="547"/>
      <c r="AH109" s="39"/>
      <c r="AI109" s="535"/>
      <c r="AJ109" s="535"/>
      <c r="AK109" s="535"/>
      <c r="AL109" s="535"/>
      <c r="AM109" s="535"/>
      <c r="AN109" s="535"/>
    </row>
    <row r="110" ht="27.0" hidden="1" customHeight="1">
      <c r="A110" s="535"/>
      <c r="B110" s="535"/>
      <c r="C110" s="535"/>
      <c r="D110" s="535"/>
      <c r="E110" s="536" t="s">
        <v>49</v>
      </c>
      <c r="F110" s="536">
        <v>103.0</v>
      </c>
      <c r="G110" s="34" t="str">
        <f t="shared" si="1"/>
        <v>4D</v>
      </c>
      <c r="I110" s="540" t="str">
        <f t="shared" si="2"/>
        <v>ROMAND Stephane (74)</v>
      </c>
      <c r="O110" s="540" t="str">
        <f t="shared" si="3"/>
        <v>CBD 74</v>
      </c>
      <c r="S110" s="35"/>
      <c r="T110" s="540"/>
      <c r="U110" s="541"/>
      <c r="V110" s="41"/>
      <c r="X110" s="540"/>
      <c r="AC110" s="540"/>
      <c r="AH110" s="35"/>
      <c r="AI110" s="535"/>
      <c r="AJ110" s="535"/>
      <c r="AK110" s="535"/>
      <c r="AL110" s="535"/>
      <c r="AM110" s="535"/>
      <c r="AN110" s="535"/>
    </row>
    <row r="111" ht="27.0" hidden="1" customHeight="1">
      <c r="A111" s="535"/>
      <c r="B111" s="535"/>
      <c r="C111" s="535"/>
      <c r="D111" s="535"/>
      <c r="E111" s="536" t="s">
        <v>49</v>
      </c>
      <c r="F111" s="536">
        <v>104.0</v>
      </c>
      <c r="G111" s="37" t="str">
        <f t="shared" si="1"/>
        <v>25A</v>
      </c>
      <c r="I111" s="547" t="str">
        <f t="shared" si="2"/>
        <v>ROMATIER Yannick (38)</v>
      </c>
      <c r="O111" s="547" t="str">
        <f t="shared" si="3"/>
        <v>CBD 38</v>
      </c>
      <c r="S111" s="39"/>
      <c r="T111" s="540"/>
      <c r="U111" s="541"/>
      <c r="V111" s="42"/>
      <c r="X111" s="547"/>
      <c r="AC111" s="547"/>
      <c r="AH111" s="39"/>
      <c r="AI111" s="535"/>
      <c r="AJ111" s="535"/>
      <c r="AK111" s="535"/>
      <c r="AL111" s="535"/>
      <c r="AM111" s="535"/>
      <c r="AN111" s="535"/>
    </row>
    <row r="112" ht="27.0" hidden="1" customHeight="1">
      <c r="A112" s="535"/>
      <c r="B112" s="535"/>
      <c r="C112" s="535"/>
      <c r="D112" s="535"/>
      <c r="E112" s="536" t="s">
        <v>49</v>
      </c>
      <c r="F112" s="536">
        <v>105.0</v>
      </c>
      <c r="G112" s="34" t="str">
        <f t="shared" si="1"/>
        <v>12A</v>
      </c>
      <c r="I112" s="540" t="str">
        <f t="shared" si="2"/>
        <v>RONGIER Stephane (01)</v>
      </c>
      <c r="O112" s="540" t="str">
        <f t="shared" si="3"/>
        <v>CBD 01</v>
      </c>
      <c r="S112" s="35"/>
      <c r="T112" s="540"/>
      <c r="U112" s="541"/>
      <c r="V112" s="41"/>
      <c r="X112" s="540"/>
      <c r="AC112" s="540"/>
      <c r="AH112" s="35"/>
      <c r="AI112" s="535"/>
      <c r="AJ112" s="535"/>
      <c r="AK112" s="535"/>
      <c r="AL112" s="535"/>
      <c r="AM112" s="535"/>
      <c r="AN112" s="535"/>
    </row>
    <row r="113" ht="27.0" hidden="1" customHeight="1">
      <c r="A113" s="535"/>
      <c r="B113" s="535"/>
      <c r="C113" s="535"/>
      <c r="D113" s="535"/>
      <c r="E113" s="536" t="s">
        <v>49</v>
      </c>
      <c r="F113" s="536">
        <v>106.0</v>
      </c>
      <c r="G113" s="37" t="str">
        <f t="shared" si="1"/>
        <v>28B</v>
      </c>
      <c r="I113" s="547" t="str">
        <f t="shared" si="2"/>
        <v>ROUGEMONT Philippe (69)</v>
      </c>
      <c r="O113" s="547" t="str">
        <f t="shared" si="3"/>
        <v>CBD 69</v>
      </c>
      <c r="S113" s="39"/>
      <c r="T113" s="540"/>
      <c r="U113" s="541"/>
      <c r="V113" s="42"/>
      <c r="X113" s="547"/>
      <c r="AC113" s="547"/>
      <c r="AH113" s="39"/>
      <c r="AI113" s="535"/>
      <c r="AJ113" s="535"/>
      <c r="AK113" s="535"/>
      <c r="AL113" s="535"/>
      <c r="AM113" s="535"/>
      <c r="AN113" s="535"/>
    </row>
    <row r="114" ht="27.0" hidden="1" customHeight="1">
      <c r="A114" s="535"/>
      <c r="B114" s="535"/>
      <c r="C114" s="535"/>
      <c r="D114" s="535"/>
      <c r="E114" s="536" t="s">
        <v>49</v>
      </c>
      <c r="F114" s="536">
        <v>107.0</v>
      </c>
      <c r="G114" s="34" t="str">
        <f t="shared" si="1"/>
        <v>17B</v>
      </c>
      <c r="I114" s="540" t="str">
        <f t="shared" si="2"/>
        <v>ROUHET Etienne (63)</v>
      </c>
      <c r="O114" s="540" t="str">
        <f t="shared" si="3"/>
        <v>CBD 63</v>
      </c>
      <c r="S114" s="35"/>
      <c r="T114" s="540"/>
      <c r="U114" s="541"/>
      <c r="V114" s="41"/>
      <c r="X114" s="540"/>
      <c r="AC114" s="540"/>
      <c r="AH114" s="35"/>
      <c r="AI114" s="535"/>
      <c r="AJ114" s="535"/>
      <c r="AK114" s="535"/>
      <c r="AL114" s="535"/>
      <c r="AM114" s="535"/>
      <c r="AN114" s="535"/>
    </row>
    <row r="115" ht="27.0" hidden="1" customHeight="1">
      <c r="A115" s="535"/>
      <c r="B115" s="535"/>
      <c r="C115" s="535"/>
      <c r="D115" s="535"/>
      <c r="E115" s="536" t="s">
        <v>49</v>
      </c>
      <c r="F115" s="536">
        <v>108.0</v>
      </c>
      <c r="G115" s="37" t="str">
        <f t="shared" si="1"/>
        <v>2D</v>
      </c>
      <c r="I115" s="547" t="str">
        <f t="shared" si="2"/>
        <v>ROURE Claude (91)</v>
      </c>
      <c r="O115" s="547" t="str">
        <f t="shared" si="3"/>
        <v>CBD 91</v>
      </c>
      <c r="S115" s="39"/>
      <c r="T115" s="540"/>
      <c r="U115" s="541"/>
      <c r="V115" s="42"/>
      <c r="X115" s="547"/>
      <c r="AC115" s="547"/>
      <c r="AH115" s="39"/>
      <c r="AI115" s="535"/>
      <c r="AJ115" s="535"/>
      <c r="AK115" s="535"/>
      <c r="AL115" s="535"/>
      <c r="AM115" s="535"/>
      <c r="AN115" s="535"/>
    </row>
    <row r="116" ht="27.0" hidden="1" customHeight="1">
      <c r="A116" s="535"/>
      <c r="B116" s="535"/>
      <c r="C116" s="535"/>
      <c r="D116" s="535"/>
      <c r="E116" s="536" t="s">
        <v>49</v>
      </c>
      <c r="F116" s="536">
        <v>109.0</v>
      </c>
      <c r="G116" s="34" t="str">
        <f t="shared" si="1"/>
        <v>30C</v>
      </c>
      <c r="I116" s="540" t="str">
        <f t="shared" si="2"/>
        <v>SALCE Eugene (71)</v>
      </c>
      <c r="O116" s="540" t="str">
        <f t="shared" si="3"/>
        <v>CBD 71</v>
      </c>
      <c r="S116" s="35"/>
      <c r="T116" s="540"/>
      <c r="U116" s="541"/>
      <c r="V116" s="41"/>
      <c r="X116" s="540"/>
      <c r="AC116" s="540"/>
      <c r="AH116" s="35"/>
      <c r="AI116" s="535"/>
      <c r="AJ116" s="535"/>
      <c r="AK116" s="535"/>
      <c r="AL116" s="535"/>
      <c r="AM116" s="535"/>
      <c r="AN116" s="535"/>
    </row>
    <row r="117" ht="27.0" hidden="1" customHeight="1">
      <c r="A117" s="535"/>
      <c r="B117" s="535"/>
      <c r="C117" s="535"/>
      <c r="D117" s="535"/>
      <c r="E117" s="536" t="s">
        <v>49</v>
      </c>
      <c r="F117" s="536">
        <v>110.0</v>
      </c>
      <c r="G117" s="37" t="str">
        <f t="shared" si="1"/>
        <v>7A</v>
      </c>
      <c r="I117" s="547" t="str">
        <f t="shared" si="2"/>
        <v>SALOMON Marc (33)</v>
      </c>
      <c r="O117" s="547" t="str">
        <f t="shared" si="3"/>
        <v>CBD 33</v>
      </c>
      <c r="S117" s="39"/>
      <c r="T117" s="540"/>
      <c r="U117" s="541"/>
      <c r="V117" s="42"/>
      <c r="X117" s="547"/>
      <c r="AC117" s="547"/>
      <c r="AH117" s="39"/>
      <c r="AI117" s="535"/>
      <c r="AJ117" s="535"/>
      <c r="AK117" s="535"/>
      <c r="AL117" s="535"/>
      <c r="AM117" s="535"/>
      <c r="AN117" s="535"/>
    </row>
    <row r="118" ht="27.0" hidden="1" customHeight="1">
      <c r="A118" s="535"/>
      <c r="B118" s="535"/>
      <c r="C118" s="535"/>
      <c r="D118" s="535"/>
      <c r="E118" s="536" t="s">
        <v>49</v>
      </c>
      <c r="F118" s="536">
        <v>111.0</v>
      </c>
      <c r="G118" s="34" t="str">
        <f t="shared" si="1"/>
        <v>7D</v>
      </c>
      <c r="I118" s="540" t="str">
        <f t="shared" si="2"/>
        <v>SANTERRE Michel (57)</v>
      </c>
      <c r="O118" s="540" t="str">
        <f t="shared" si="3"/>
        <v>CBD 57</v>
      </c>
      <c r="S118" s="35"/>
      <c r="T118" s="540"/>
      <c r="U118" s="541"/>
      <c r="V118" s="41"/>
      <c r="X118" s="540"/>
      <c r="AC118" s="540"/>
      <c r="AH118" s="35"/>
      <c r="AI118" s="535"/>
      <c r="AJ118" s="535"/>
      <c r="AK118" s="535"/>
      <c r="AL118" s="535"/>
      <c r="AM118" s="535"/>
      <c r="AN118" s="535"/>
    </row>
    <row r="119" ht="27.0" hidden="1" customHeight="1">
      <c r="A119" s="535"/>
      <c r="B119" s="535"/>
      <c r="C119" s="535"/>
      <c r="D119" s="535"/>
      <c r="E119" s="536" t="s">
        <v>49</v>
      </c>
      <c r="F119" s="536">
        <v>112.0</v>
      </c>
      <c r="G119" s="37" t="str">
        <f t="shared" si="1"/>
        <v>2B</v>
      </c>
      <c r="I119" s="547" t="str">
        <f t="shared" si="2"/>
        <v>SAUCHAY Yannick (01)</v>
      </c>
      <c r="O119" s="547" t="str">
        <f t="shared" si="3"/>
        <v>CBD 01</v>
      </c>
      <c r="S119" s="39"/>
      <c r="T119" s="540"/>
      <c r="U119" s="541"/>
      <c r="V119" s="42"/>
      <c r="X119" s="547"/>
      <c r="AC119" s="547"/>
      <c r="AH119" s="39"/>
      <c r="AI119" s="535"/>
      <c r="AJ119" s="535"/>
      <c r="AK119" s="535"/>
      <c r="AL119" s="535"/>
      <c r="AM119" s="535"/>
      <c r="AN119" s="535"/>
    </row>
    <row r="120" ht="27.0" hidden="1" customHeight="1">
      <c r="A120" s="535"/>
      <c r="B120" s="535"/>
      <c r="C120" s="535"/>
      <c r="D120" s="535"/>
      <c r="E120" s="536" t="s">
        <v>49</v>
      </c>
      <c r="F120" s="536">
        <v>113.0</v>
      </c>
      <c r="G120" s="34" t="str">
        <f t="shared" si="1"/>
        <v>25D</v>
      </c>
      <c r="I120" s="540" t="str">
        <f t="shared" si="2"/>
        <v>SERAFIN André (31)</v>
      </c>
      <c r="O120" s="540" t="str">
        <f t="shared" si="3"/>
        <v>CBD 31</v>
      </c>
      <c r="S120" s="35"/>
      <c r="T120" s="540"/>
      <c r="U120" s="541"/>
      <c r="V120" s="41"/>
      <c r="X120" s="540"/>
      <c r="AC120" s="540"/>
      <c r="AH120" s="35"/>
      <c r="AI120" s="535"/>
      <c r="AJ120" s="535"/>
      <c r="AK120" s="535"/>
      <c r="AL120" s="535"/>
      <c r="AM120" s="535"/>
      <c r="AN120" s="535"/>
    </row>
    <row r="121" ht="27.0" hidden="1" customHeight="1">
      <c r="A121" s="535"/>
      <c r="B121" s="535"/>
      <c r="C121" s="535"/>
      <c r="D121" s="535"/>
      <c r="E121" s="536" t="s">
        <v>49</v>
      </c>
      <c r="F121" s="536">
        <v>114.0</v>
      </c>
      <c r="G121" s="37" t="str">
        <f t="shared" si="1"/>
        <v>25B</v>
      </c>
      <c r="I121" s="547" t="str">
        <f t="shared" si="2"/>
        <v>SINARDET Thierry (01)</v>
      </c>
      <c r="O121" s="547" t="str">
        <f t="shared" si="3"/>
        <v>CBD 01</v>
      </c>
      <c r="S121" s="39"/>
      <c r="T121" s="540"/>
      <c r="U121" s="541"/>
      <c r="V121" s="42"/>
      <c r="X121" s="547"/>
      <c r="AC121" s="547"/>
      <c r="AH121" s="39"/>
      <c r="AI121" s="535"/>
      <c r="AJ121" s="535"/>
      <c r="AK121" s="535"/>
      <c r="AL121" s="535"/>
      <c r="AM121" s="535"/>
      <c r="AN121" s="535"/>
    </row>
    <row r="122" ht="27.0" hidden="1" customHeight="1">
      <c r="A122" s="535"/>
      <c r="B122" s="535"/>
      <c r="C122" s="535"/>
      <c r="D122" s="535"/>
      <c r="E122" s="536" t="s">
        <v>49</v>
      </c>
      <c r="F122" s="536">
        <v>115.0</v>
      </c>
      <c r="G122" s="34" t="str">
        <f t="shared" si="1"/>
        <v>23B</v>
      </c>
      <c r="I122" s="540" t="str">
        <f t="shared" si="2"/>
        <v>SOLARO Patrick (01)</v>
      </c>
      <c r="O122" s="540" t="str">
        <f t="shared" si="3"/>
        <v>CBD 01</v>
      </c>
      <c r="S122" s="35"/>
      <c r="T122" s="540"/>
      <c r="U122" s="541"/>
      <c r="V122" s="41"/>
      <c r="X122" s="540"/>
      <c r="AC122" s="540"/>
      <c r="AH122" s="35"/>
      <c r="AI122" s="535"/>
      <c r="AJ122" s="535"/>
      <c r="AK122" s="535"/>
      <c r="AL122" s="535"/>
      <c r="AM122" s="535"/>
      <c r="AN122" s="535"/>
    </row>
    <row r="123" ht="27.0" hidden="1" customHeight="1">
      <c r="A123" s="535"/>
      <c r="B123" s="535"/>
      <c r="C123" s="535"/>
      <c r="D123" s="535"/>
      <c r="E123" s="536" t="s">
        <v>49</v>
      </c>
      <c r="F123" s="536">
        <v>116.0</v>
      </c>
      <c r="G123" s="37" t="str">
        <f t="shared" si="1"/>
        <v>24D</v>
      </c>
      <c r="I123" s="547" t="str">
        <f t="shared" si="2"/>
        <v>SOLER Antoine (65)</v>
      </c>
      <c r="O123" s="547" t="str">
        <f t="shared" si="3"/>
        <v>CBD 65</v>
      </c>
      <c r="S123" s="39"/>
      <c r="T123" s="540"/>
      <c r="U123" s="541"/>
      <c r="V123" s="42"/>
      <c r="X123" s="547"/>
      <c r="AC123" s="547"/>
      <c r="AH123" s="39"/>
      <c r="AI123" s="535"/>
      <c r="AJ123" s="535"/>
      <c r="AK123" s="535"/>
      <c r="AL123" s="535"/>
      <c r="AM123" s="535"/>
      <c r="AN123" s="535"/>
    </row>
    <row r="124" ht="27.0" hidden="1" customHeight="1">
      <c r="A124" s="535"/>
      <c r="B124" s="535"/>
      <c r="C124" s="535"/>
      <c r="D124" s="535"/>
      <c r="E124" s="536" t="s">
        <v>49</v>
      </c>
      <c r="F124" s="536">
        <v>117.0</v>
      </c>
      <c r="G124" s="34" t="str">
        <f t="shared" si="1"/>
        <v>28A</v>
      </c>
      <c r="I124" s="540" t="str">
        <f t="shared" si="2"/>
        <v>SZCZEPANIAK Marian (75)</v>
      </c>
      <c r="O124" s="540" t="str">
        <f t="shared" si="3"/>
        <v>CBD 75</v>
      </c>
      <c r="S124" s="35"/>
      <c r="T124" s="540"/>
      <c r="U124" s="541"/>
      <c r="V124" s="41"/>
      <c r="X124" s="540"/>
      <c r="AC124" s="540"/>
      <c r="AH124" s="35"/>
      <c r="AI124" s="535"/>
      <c r="AJ124" s="535"/>
      <c r="AK124" s="535"/>
      <c r="AL124" s="535"/>
      <c r="AM124" s="535"/>
      <c r="AN124" s="535"/>
    </row>
    <row r="125" ht="27.0" hidden="1" customHeight="1">
      <c r="A125" s="535"/>
      <c r="B125" s="535"/>
      <c r="C125" s="535"/>
      <c r="D125" s="535"/>
      <c r="E125" s="536" t="s">
        <v>49</v>
      </c>
      <c r="F125" s="536">
        <v>118.0</v>
      </c>
      <c r="G125" s="37" t="str">
        <f t="shared" si="1"/>
        <v>2A</v>
      </c>
      <c r="I125" s="547" t="str">
        <f t="shared" si="2"/>
        <v>TERRY Laurent (69)</v>
      </c>
      <c r="O125" s="547" t="str">
        <f t="shared" si="3"/>
        <v>CBD 69</v>
      </c>
      <c r="S125" s="39"/>
      <c r="T125" s="540"/>
      <c r="U125" s="541"/>
      <c r="V125" s="42"/>
      <c r="X125" s="547"/>
      <c r="AC125" s="547"/>
      <c r="AH125" s="39"/>
      <c r="AI125" s="535"/>
      <c r="AJ125" s="535"/>
      <c r="AK125" s="535"/>
      <c r="AL125" s="535"/>
      <c r="AM125" s="535"/>
      <c r="AN125" s="535"/>
    </row>
    <row r="126" ht="27.0" hidden="1" customHeight="1">
      <c r="A126" s="535"/>
      <c r="B126" s="535"/>
      <c r="C126" s="535"/>
      <c r="D126" s="535"/>
      <c r="E126" s="536" t="s">
        <v>49</v>
      </c>
      <c r="F126" s="536">
        <v>119.0</v>
      </c>
      <c r="G126" s="34" t="str">
        <f t="shared" si="1"/>
        <v>27A</v>
      </c>
      <c r="I126" s="540" t="str">
        <f t="shared" si="2"/>
        <v>THIVARD Christian (69)</v>
      </c>
      <c r="O126" s="540" t="str">
        <f t="shared" si="3"/>
        <v>CBD 69</v>
      </c>
      <c r="S126" s="35"/>
      <c r="T126" s="540"/>
      <c r="U126" s="541"/>
      <c r="V126" s="41"/>
      <c r="X126" s="540"/>
      <c r="AC126" s="540"/>
      <c r="AH126" s="35"/>
      <c r="AI126" s="535"/>
      <c r="AJ126" s="535"/>
      <c r="AK126" s="535"/>
      <c r="AL126" s="535"/>
      <c r="AM126" s="535"/>
      <c r="AN126" s="535"/>
    </row>
    <row r="127" ht="27.0" hidden="1" customHeight="1">
      <c r="A127" s="535"/>
      <c r="B127" s="535"/>
      <c r="C127" s="535"/>
      <c r="D127" s="535"/>
      <c r="E127" s="536" t="s">
        <v>49</v>
      </c>
      <c r="F127" s="536">
        <v>120.0</v>
      </c>
      <c r="G127" s="37" t="str">
        <f t="shared" si="1"/>
        <v>21C</v>
      </c>
      <c r="I127" s="547" t="str">
        <f t="shared" si="2"/>
        <v>TIGNAT Franck (01)</v>
      </c>
      <c r="O127" s="547" t="str">
        <f t="shared" si="3"/>
        <v>CBD 01</v>
      </c>
      <c r="S127" s="39"/>
      <c r="T127" s="540"/>
      <c r="U127" s="541"/>
      <c r="V127" s="42"/>
      <c r="X127" s="547"/>
      <c r="AC127" s="547"/>
      <c r="AH127" s="39"/>
      <c r="AI127" s="535"/>
      <c r="AJ127" s="535"/>
      <c r="AK127" s="535"/>
      <c r="AL127" s="535"/>
      <c r="AM127" s="535"/>
      <c r="AN127" s="535"/>
    </row>
    <row r="128" ht="27.0" hidden="1" customHeight="1">
      <c r="A128" s="535"/>
      <c r="B128" s="535"/>
      <c r="C128" s="535"/>
      <c r="D128" s="535"/>
      <c r="E128" s="536" t="s">
        <v>49</v>
      </c>
      <c r="F128" s="536">
        <v>121.0</v>
      </c>
      <c r="G128" s="34" t="str">
        <f t="shared" si="1"/>
        <v>25C</v>
      </c>
      <c r="I128" s="540" t="str">
        <f t="shared" si="2"/>
        <v>TISSERAND Alain (88)</v>
      </c>
      <c r="O128" s="540" t="str">
        <f t="shared" si="3"/>
        <v>CBD 88</v>
      </c>
      <c r="S128" s="35"/>
      <c r="T128" s="540"/>
      <c r="U128" s="541"/>
      <c r="V128" s="41"/>
      <c r="X128" s="540"/>
      <c r="AC128" s="540"/>
      <c r="AH128" s="35"/>
      <c r="AI128" s="535"/>
      <c r="AJ128" s="535"/>
      <c r="AK128" s="535"/>
      <c r="AL128" s="535"/>
      <c r="AM128" s="535"/>
      <c r="AN128" s="535"/>
    </row>
    <row r="129" ht="27.0" hidden="1" customHeight="1">
      <c r="A129" s="535"/>
      <c r="B129" s="535"/>
      <c r="C129" s="535"/>
      <c r="D129" s="535"/>
      <c r="E129" s="536" t="s">
        <v>49</v>
      </c>
      <c r="F129" s="536">
        <v>122.0</v>
      </c>
      <c r="G129" s="37" t="str">
        <f t="shared" si="1"/>
        <v>6B</v>
      </c>
      <c r="I129" s="547" t="str">
        <f t="shared" si="2"/>
        <v>TOINET Cédric (73)</v>
      </c>
      <c r="O129" s="547" t="str">
        <f t="shared" si="3"/>
        <v>CBD 73</v>
      </c>
      <c r="S129" s="39"/>
      <c r="T129" s="540"/>
      <c r="U129" s="541"/>
      <c r="V129" s="42"/>
      <c r="X129" s="547"/>
      <c r="AC129" s="547"/>
      <c r="AH129" s="39"/>
      <c r="AI129" s="535"/>
      <c r="AJ129" s="535"/>
      <c r="AK129" s="535"/>
      <c r="AL129" s="535"/>
      <c r="AM129" s="535"/>
      <c r="AN129" s="535"/>
    </row>
    <row r="130" ht="27.0" hidden="1" customHeight="1">
      <c r="A130" s="535"/>
      <c r="B130" s="535"/>
      <c r="C130" s="535"/>
      <c r="D130" s="535"/>
      <c r="E130" s="536" t="s">
        <v>49</v>
      </c>
      <c r="F130" s="536">
        <v>123.0</v>
      </c>
      <c r="G130" s="34" t="str">
        <f t="shared" si="1"/>
        <v>1D</v>
      </c>
      <c r="I130" s="540" t="str">
        <f t="shared" si="2"/>
        <v>TRONCY Joanny (71)</v>
      </c>
      <c r="O130" s="540" t="str">
        <f t="shared" si="3"/>
        <v>CBD 71</v>
      </c>
      <c r="S130" s="35"/>
      <c r="T130" s="540"/>
      <c r="U130" s="541"/>
      <c r="V130" s="41"/>
      <c r="X130" s="540"/>
      <c r="AC130" s="540"/>
      <c r="AH130" s="35"/>
      <c r="AI130" s="535"/>
      <c r="AJ130" s="535"/>
      <c r="AK130" s="535"/>
      <c r="AL130" s="535"/>
      <c r="AM130" s="535"/>
      <c r="AN130" s="535"/>
    </row>
    <row r="131" ht="27.0" hidden="1" customHeight="1">
      <c r="A131" s="535"/>
      <c r="B131" s="535"/>
      <c r="C131" s="535"/>
      <c r="D131" s="535"/>
      <c r="E131" s="536" t="s">
        <v>49</v>
      </c>
      <c r="F131" s="536">
        <v>124.0</v>
      </c>
      <c r="G131" s="37" t="str">
        <f t="shared" si="1"/>
        <v>15A</v>
      </c>
      <c r="I131" s="547" t="str">
        <f t="shared" si="2"/>
        <v>ULMANN François (01)</v>
      </c>
      <c r="O131" s="547" t="str">
        <f t="shared" si="3"/>
        <v>CBD 01</v>
      </c>
      <c r="S131" s="39"/>
      <c r="T131" s="540"/>
      <c r="U131" s="541"/>
      <c r="V131" s="42"/>
      <c r="X131" s="547"/>
      <c r="AC131" s="547"/>
      <c r="AH131" s="39"/>
      <c r="AI131" s="535"/>
      <c r="AJ131" s="535"/>
      <c r="AK131" s="535"/>
      <c r="AL131" s="535"/>
      <c r="AM131" s="535"/>
      <c r="AN131" s="535"/>
    </row>
    <row r="132" ht="27.0" hidden="1" customHeight="1">
      <c r="A132" s="535"/>
      <c r="B132" s="535"/>
      <c r="C132" s="535"/>
      <c r="D132" s="535"/>
      <c r="E132" s="536" t="s">
        <v>49</v>
      </c>
      <c r="F132" s="536">
        <v>125.0</v>
      </c>
      <c r="G132" s="34" t="str">
        <f t="shared" si="1"/>
        <v>9C</v>
      </c>
      <c r="I132" s="540" t="str">
        <f t="shared" si="2"/>
        <v>VALERY Jacki (27)</v>
      </c>
      <c r="O132" s="540" t="str">
        <f t="shared" si="3"/>
        <v>CBD 27</v>
      </c>
      <c r="S132" s="35"/>
      <c r="T132" s="540"/>
      <c r="U132" s="541"/>
      <c r="V132" s="41"/>
      <c r="X132" s="540"/>
      <c r="AC132" s="540"/>
      <c r="AH132" s="35"/>
      <c r="AI132" s="535"/>
      <c r="AJ132" s="535"/>
      <c r="AK132" s="535"/>
      <c r="AL132" s="535"/>
      <c r="AM132" s="535"/>
      <c r="AN132" s="535"/>
    </row>
    <row r="133" ht="27.0" hidden="1" customHeight="1">
      <c r="A133" s="535"/>
      <c r="B133" s="535"/>
      <c r="C133" s="535"/>
      <c r="D133" s="535"/>
      <c r="E133" s="536" t="s">
        <v>49</v>
      </c>
      <c r="F133" s="536">
        <v>126.0</v>
      </c>
      <c r="G133" s="37" t="str">
        <f t="shared" si="1"/>
        <v>12D</v>
      </c>
      <c r="I133" s="547" t="str">
        <f t="shared" si="2"/>
        <v>VIGNON Pascal (42)</v>
      </c>
      <c r="O133" s="547" t="str">
        <f t="shared" si="3"/>
        <v>CBD 42</v>
      </c>
      <c r="S133" s="39"/>
      <c r="T133" s="540"/>
      <c r="U133" s="541"/>
      <c r="V133" s="42"/>
      <c r="X133" s="547"/>
      <c r="AC133" s="547"/>
      <c r="AH133" s="39"/>
      <c r="AI133" s="535"/>
      <c r="AJ133" s="535"/>
      <c r="AK133" s="535"/>
      <c r="AL133" s="535"/>
      <c r="AM133" s="535"/>
      <c r="AN133" s="535"/>
    </row>
    <row r="134" ht="27.0" hidden="1" customHeight="1">
      <c r="A134" s="535"/>
      <c r="B134" s="535"/>
      <c r="C134" s="535"/>
      <c r="D134" s="535"/>
      <c r="E134" s="536" t="s">
        <v>49</v>
      </c>
      <c r="F134" s="536">
        <v>127.0</v>
      </c>
      <c r="G134" s="34" t="str">
        <f t="shared" si="1"/>
        <v>19A</v>
      </c>
      <c r="I134" s="540" t="str">
        <f t="shared" si="2"/>
        <v>VILLAR Rémi (13)</v>
      </c>
      <c r="O134" s="540" t="str">
        <f t="shared" si="3"/>
        <v>CBD 13</v>
      </c>
      <c r="S134" s="35"/>
      <c r="T134" s="540"/>
      <c r="U134" s="541"/>
      <c r="V134" s="41"/>
      <c r="X134" s="540"/>
      <c r="AC134" s="540"/>
      <c r="AH134" s="35"/>
      <c r="AI134" s="535"/>
      <c r="AJ134" s="535"/>
      <c r="AK134" s="535"/>
      <c r="AL134" s="535"/>
      <c r="AM134" s="535"/>
      <c r="AN134" s="535"/>
    </row>
    <row r="135" ht="27.0" hidden="1" customHeight="1">
      <c r="A135" s="535"/>
      <c r="B135" s="535"/>
      <c r="C135" s="535"/>
      <c r="D135" s="535"/>
      <c r="E135" s="536" t="s">
        <v>49</v>
      </c>
      <c r="F135" s="536">
        <v>128.0</v>
      </c>
      <c r="G135" s="37" t="str">
        <f t="shared" si="1"/>
        <v>20B</v>
      </c>
      <c r="I135" s="547" t="str">
        <f t="shared" si="2"/>
        <v>WESTERLYNCK Cédric (62)</v>
      </c>
      <c r="O135" s="547" t="str">
        <f t="shared" si="3"/>
        <v>CBD 62</v>
      </c>
      <c r="S135" s="39"/>
      <c r="T135" s="540"/>
      <c r="U135" s="541"/>
      <c r="V135" s="42"/>
      <c r="X135" s="547"/>
      <c r="AC135" s="547"/>
      <c r="AH135" s="39"/>
      <c r="AI135" s="535"/>
      <c r="AJ135" s="535"/>
      <c r="AK135" s="535"/>
      <c r="AL135" s="535"/>
      <c r="AM135" s="535"/>
      <c r="AN135" s="535"/>
    </row>
    <row r="136" ht="27.0" customHeight="1">
      <c r="A136" s="535"/>
      <c r="B136" s="535"/>
      <c r="C136" s="535"/>
      <c r="D136" s="535"/>
      <c r="E136" s="535"/>
      <c r="F136" s="535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35"/>
      <c r="U136" s="535"/>
      <c r="V136" s="548"/>
      <c r="W136" s="548"/>
      <c r="X136" s="548"/>
      <c r="Y136" s="548"/>
      <c r="Z136" s="548"/>
      <c r="AA136" s="548"/>
      <c r="AB136" s="548"/>
      <c r="AC136" s="548"/>
      <c r="AD136" s="548"/>
      <c r="AE136" s="548"/>
      <c r="AF136" s="548"/>
      <c r="AG136" s="548"/>
      <c r="AH136" s="548"/>
      <c r="AI136" s="535"/>
      <c r="AJ136" s="535"/>
      <c r="AK136" s="535"/>
      <c r="AL136" s="535"/>
      <c r="AM136" s="535"/>
      <c r="AN136" s="535"/>
    </row>
    <row r="137" ht="27.0" customHeight="1">
      <c r="A137" s="44" t="s">
        <v>50</v>
      </c>
    </row>
    <row r="138" ht="27.0" customHeight="1">
      <c r="A138" s="549"/>
      <c r="B138" s="46" t="s">
        <v>51</v>
      </c>
      <c r="C138" s="47"/>
      <c r="D138" s="47"/>
      <c r="E138" s="47"/>
      <c r="F138" s="47"/>
      <c r="G138" s="47"/>
      <c r="H138" s="47"/>
      <c r="I138" s="47"/>
      <c r="J138" s="549"/>
      <c r="K138" s="549"/>
      <c r="L138" s="48" t="s">
        <v>52</v>
      </c>
      <c r="M138" s="49"/>
      <c r="N138" s="49"/>
      <c r="O138" s="49"/>
      <c r="P138" s="49"/>
      <c r="Q138" s="49"/>
      <c r="R138" s="49"/>
      <c r="S138" s="49"/>
      <c r="T138" s="549"/>
      <c r="U138" s="549"/>
      <c r="V138" s="50" t="s">
        <v>53</v>
      </c>
      <c r="W138" s="51"/>
      <c r="X138" s="51"/>
      <c r="Y138" s="51"/>
      <c r="Z138" s="51"/>
      <c r="AA138" s="51"/>
      <c r="AB138" s="51"/>
      <c r="AC138" s="51"/>
      <c r="AD138" s="549"/>
      <c r="AE138" s="549"/>
      <c r="AF138" s="52" t="s">
        <v>54</v>
      </c>
      <c r="AG138" s="53"/>
      <c r="AH138" s="53"/>
      <c r="AI138" s="53"/>
      <c r="AJ138" s="53"/>
      <c r="AK138" s="53"/>
      <c r="AL138" s="53"/>
      <c r="AM138" s="53"/>
      <c r="AN138" s="549"/>
    </row>
    <row r="139" ht="27.0" customHeight="1">
      <c r="A139" s="550"/>
      <c r="B139" s="551" t="s">
        <v>799</v>
      </c>
      <c r="C139" s="550"/>
      <c r="D139" s="550"/>
      <c r="E139" s="550"/>
      <c r="F139" s="550"/>
      <c r="G139" s="550"/>
      <c r="H139" s="552" t="s">
        <v>56</v>
      </c>
      <c r="I139" s="553" t="s">
        <v>57</v>
      </c>
      <c r="J139" s="550"/>
      <c r="K139" s="550"/>
      <c r="L139" s="554" t="str">
        <f>B139</f>
        <v>PARTIE 1 : 07H30 - 09H30 (VEN) CHAPONNAY</v>
      </c>
      <c r="M139" s="550"/>
      <c r="N139" s="550"/>
      <c r="O139" s="550"/>
      <c r="P139" s="550"/>
      <c r="Q139" s="550"/>
      <c r="R139" s="552" t="s">
        <v>56</v>
      </c>
      <c r="S139" s="553" t="s">
        <v>57</v>
      </c>
      <c r="T139" s="550"/>
      <c r="U139" s="550"/>
      <c r="V139" s="555" t="str">
        <f>B139</f>
        <v>PARTIE 1 : 07H30 - 09H30 (VEN) CHAPONNAY</v>
      </c>
      <c r="W139" s="550"/>
      <c r="X139" s="550"/>
      <c r="Y139" s="550"/>
      <c r="Z139" s="550"/>
      <c r="AA139" s="550"/>
      <c r="AB139" s="552" t="s">
        <v>56</v>
      </c>
      <c r="AC139" s="553" t="s">
        <v>57</v>
      </c>
      <c r="AD139" s="550"/>
      <c r="AE139" s="550"/>
      <c r="AF139" s="556" t="str">
        <f>B139</f>
        <v>PARTIE 1 : 07H30 - 09H30 (VEN) CHAPONNAY</v>
      </c>
      <c r="AG139" s="550"/>
      <c r="AH139" s="550"/>
      <c r="AI139" s="550"/>
      <c r="AJ139" s="550"/>
      <c r="AK139" s="550"/>
      <c r="AL139" s="552" t="s">
        <v>56</v>
      </c>
      <c r="AM139" s="553" t="s">
        <v>57</v>
      </c>
      <c r="AN139" s="550"/>
    </row>
    <row r="140" ht="27.0" customHeight="1">
      <c r="A140" s="557" t="s">
        <v>58</v>
      </c>
      <c r="B140" s="558">
        <v>1.0</v>
      </c>
      <c r="C140" s="63" t="str">
        <f>IFERROR(VLOOKUP("1A",$G$8:$N$135,3,FALSE),"")</f>
        <v>RIVOIRE Gilles (69)</v>
      </c>
      <c r="D140" s="64"/>
      <c r="E140" s="64"/>
      <c r="F140" s="64"/>
      <c r="G140" s="65"/>
      <c r="H140" s="559"/>
      <c r="I140" s="67"/>
      <c r="J140" s="560"/>
      <c r="K140" s="557"/>
      <c r="L140" s="561">
        <v>3.0</v>
      </c>
      <c r="M140" s="70" t="str">
        <f>IFERROR(VLOOKUP("2A",$G$8:$N$135,3,FALSE),"")</f>
        <v>TERRY Laurent (69)</v>
      </c>
      <c r="N140" s="71"/>
      <c r="O140" s="71"/>
      <c r="P140" s="71"/>
      <c r="Q140" s="72"/>
      <c r="R140" s="562"/>
      <c r="S140" s="74"/>
      <c r="T140" s="560"/>
      <c r="U140" s="557"/>
      <c r="V140" s="563">
        <v>5.0</v>
      </c>
      <c r="W140" s="76" t="str">
        <f>IFERROR(VLOOKUP("3A",$G$8:$N$135,3,FALSE),"")</f>
        <v>MEYER Bernard (38)</v>
      </c>
      <c r="X140" s="77"/>
      <c r="Y140" s="77"/>
      <c r="Z140" s="77"/>
      <c r="AA140" s="78"/>
      <c r="AB140" s="564"/>
      <c r="AC140" s="80"/>
      <c r="AD140" s="560"/>
      <c r="AE140" s="557"/>
      <c r="AF140" s="565">
        <v>7.0</v>
      </c>
      <c r="AG140" s="82" t="str">
        <f>IFERROR(VLOOKUP("4A",$G$8:$N$135,3,FALSE),"")</f>
        <v>CHENAILLES Didier (69)</v>
      </c>
      <c r="AH140" s="83"/>
      <c r="AI140" s="83"/>
      <c r="AJ140" s="83"/>
      <c r="AK140" s="84"/>
      <c r="AL140" s="566"/>
      <c r="AM140" s="86"/>
      <c r="AN140" s="560" t="str">
        <f>AG141</f>
        <v>BOUCHER Christophe (25/70/90)</v>
      </c>
    </row>
    <row r="141" ht="27.0" customHeight="1">
      <c r="A141" s="557" t="s">
        <v>58</v>
      </c>
      <c r="B141" s="87"/>
      <c r="C141" s="88" t="str">
        <f>IFERROR(VLOOKUP("1B",$G$8:$N$135,3,FALSE),"")</f>
        <v>CHAVAND Lionel (42)</v>
      </c>
      <c r="D141" s="89"/>
      <c r="E141" s="89"/>
      <c r="F141" s="89"/>
      <c r="G141" s="90"/>
      <c r="H141" s="567"/>
      <c r="I141" s="92"/>
      <c r="J141" s="560"/>
      <c r="K141" s="557"/>
      <c r="L141" s="93"/>
      <c r="M141" s="94" t="str">
        <f>IFERROR(VLOOKUP("2B",$G$8:$N$135,3,FALSE),"")</f>
        <v>SAUCHAY Yannick (01)</v>
      </c>
      <c r="N141" s="95"/>
      <c r="O141" s="95"/>
      <c r="P141" s="95"/>
      <c r="Q141" s="96"/>
      <c r="R141" s="568"/>
      <c r="S141" s="98"/>
      <c r="T141" s="560"/>
      <c r="U141" s="557"/>
      <c r="V141" s="99"/>
      <c r="W141" s="100" t="str">
        <f>IFERROR(VLOOKUP("3B",$G$8:$N$135,3,FALSE),"")</f>
        <v>REBOLLO Frédéric (34)</v>
      </c>
      <c r="X141" s="101"/>
      <c r="Y141" s="101"/>
      <c r="Z141" s="101"/>
      <c r="AA141" s="102"/>
      <c r="AB141" s="569"/>
      <c r="AC141" s="104"/>
      <c r="AD141" s="560"/>
      <c r="AE141" s="557"/>
      <c r="AF141" s="105"/>
      <c r="AG141" s="106" t="str">
        <f>IFERROR(VLOOKUP("4B",$G$8:$N$135,3,FALSE),"")</f>
        <v>BOUCHER Christophe (25/70/90)</v>
      </c>
      <c r="AH141" s="107"/>
      <c r="AI141" s="107"/>
      <c r="AJ141" s="107"/>
      <c r="AK141" s="108"/>
      <c r="AL141" s="570"/>
      <c r="AM141" s="110"/>
      <c r="AN141" s="560" t="str">
        <f>AG140</f>
        <v>CHENAILLES Didier (69)</v>
      </c>
    </row>
    <row r="142" ht="27.0" customHeight="1">
      <c r="A142" s="557" t="s">
        <v>59</v>
      </c>
      <c r="B142" s="571">
        <v>2.0</v>
      </c>
      <c r="C142" s="112" t="str">
        <f>IFERROR(VLOOKUP("1C",$G$8:$N$135,3,FALSE),"")</f>
        <v>POPOT Alain (06)</v>
      </c>
      <c r="G142" s="113"/>
      <c r="H142" s="572"/>
      <c r="I142" s="115"/>
      <c r="J142" s="560"/>
      <c r="K142" s="557"/>
      <c r="L142" s="573">
        <v>4.0</v>
      </c>
      <c r="M142" s="112" t="str">
        <f>IFERROR(VLOOKUP("2C",$G$8:$N$135,3,FALSE),"")</f>
        <v>AUSSENAC Laurent (81)</v>
      </c>
      <c r="Q142" s="113"/>
      <c r="R142" s="572"/>
      <c r="S142" s="117"/>
      <c r="T142" s="560"/>
      <c r="U142" s="557"/>
      <c r="V142" s="574">
        <v>6.0</v>
      </c>
      <c r="W142" s="112" t="str">
        <f>IFERROR(VLOOKUP("3C",$G$8:$N$135,3,FALSE),"")</f>
        <v>RAVAZ Jacques (01)</v>
      </c>
      <c r="AA142" s="113"/>
      <c r="AB142" s="572"/>
      <c r="AC142" s="119"/>
      <c r="AD142" s="560"/>
      <c r="AE142" s="557"/>
      <c r="AF142" s="575">
        <v>8.0</v>
      </c>
      <c r="AG142" s="112" t="str">
        <f>IFERROR(VLOOKUP("4C",$G$8:$N$135,3,FALSE),"")</f>
        <v>DUMAIRE Gerard (95)</v>
      </c>
      <c r="AK142" s="113"/>
      <c r="AL142" s="572"/>
      <c r="AM142" s="121"/>
      <c r="AN142" s="560" t="str">
        <f>AG143</f>
        <v>ROMAND Stephane (74)</v>
      </c>
    </row>
    <row r="143" ht="27.0" customHeight="1">
      <c r="A143" s="557" t="s">
        <v>59</v>
      </c>
      <c r="B143" s="122"/>
      <c r="C143" s="123" t="str">
        <f>IFERROR(VLOOKUP("1D",$G$8:$N$135,3,FALSE),"")</f>
        <v>TRONCY Joanny (71)</v>
      </c>
      <c r="G143" s="124"/>
      <c r="H143" s="576"/>
      <c r="I143" s="126"/>
      <c r="J143" s="560"/>
      <c r="K143" s="557"/>
      <c r="L143" s="127"/>
      <c r="M143" s="128" t="str">
        <f>IFERROR(VLOOKUP("2D",$G$8:$N$135,3,FALSE),"")</f>
        <v>ROURE Claude (91)</v>
      </c>
      <c r="N143" s="129"/>
      <c r="O143" s="129"/>
      <c r="P143" s="129"/>
      <c r="Q143" s="130"/>
      <c r="R143" s="577"/>
      <c r="S143" s="132"/>
      <c r="T143" s="560"/>
      <c r="U143" s="557"/>
      <c r="V143" s="133"/>
      <c r="W143" s="134" t="str">
        <f>IFERROR(VLOOKUP("3D",$G$8:$N$135,3,FALSE),"")</f>
        <v>BERUDI Franck (77)</v>
      </c>
      <c r="X143" s="135"/>
      <c r="Y143" s="135"/>
      <c r="Z143" s="135"/>
      <c r="AA143" s="136"/>
      <c r="AB143" s="578"/>
      <c r="AC143" s="138"/>
      <c r="AD143" s="560"/>
      <c r="AE143" s="557"/>
      <c r="AF143" s="139"/>
      <c r="AG143" s="140" t="str">
        <f>IFERROR(VLOOKUP("4D",$G$8:$N$135,3,FALSE),"")</f>
        <v>ROMAND Stephane (74)</v>
      </c>
      <c r="AK143" s="141"/>
      <c r="AL143" s="579"/>
      <c r="AM143" s="143"/>
      <c r="AN143" s="560" t="str">
        <f>AG142</f>
        <v>DUMAIRE Gerard (95)</v>
      </c>
    </row>
    <row r="144" ht="13.5" customHeight="1">
      <c r="A144" s="144"/>
      <c r="B144" s="145" t="s">
        <v>60</v>
      </c>
      <c r="C144" s="146" t="s">
        <v>5</v>
      </c>
      <c r="D144" s="147"/>
      <c r="E144" s="147"/>
      <c r="F144" s="147"/>
      <c r="G144" s="148"/>
      <c r="H144" s="149" t="s">
        <v>57</v>
      </c>
      <c r="I144" s="150"/>
      <c r="J144" s="151"/>
      <c r="K144" s="144"/>
      <c r="L144" s="152" t="s">
        <v>60</v>
      </c>
      <c r="M144" s="153" t="s">
        <v>5</v>
      </c>
      <c r="N144" s="154"/>
      <c r="O144" s="154"/>
      <c r="P144" s="154"/>
      <c r="Q144" s="155"/>
      <c r="R144" s="156" t="s">
        <v>57</v>
      </c>
      <c r="S144" s="157"/>
      <c r="T144" s="151"/>
      <c r="U144" s="144"/>
      <c r="V144" s="158" t="s">
        <v>60</v>
      </c>
      <c r="W144" s="159" t="s">
        <v>5</v>
      </c>
      <c r="X144" s="160"/>
      <c r="Y144" s="160"/>
      <c r="Z144" s="160"/>
      <c r="AA144" s="161"/>
      <c r="AB144" s="162" t="s">
        <v>57</v>
      </c>
      <c r="AC144" s="163"/>
      <c r="AD144" s="151"/>
      <c r="AE144" s="144"/>
      <c r="AF144" s="164" t="s">
        <v>60</v>
      </c>
      <c r="AG144" s="165" t="s">
        <v>5</v>
      </c>
      <c r="AH144" s="166"/>
      <c r="AI144" s="166"/>
      <c r="AJ144" s="166"/>
      <c r="AK144" s="167"/>
      <c r="AL144" s="168" t="s">
        <v>57</v>
      </c>
      <c r="AM144" s="169"/>
      <c r="AN144" s="151"/>
    </row>
    <row r="145" ht="27.0" customHeight="1">
      <c r="A145" s="151"/>
      <c r="B145" s="551" t="s">
        <v>524</v>
      </c>
      <c r="C145" s="580"/>
      <c r="D145" s="580"/>
      <c r="E145" s="580"/>
      <c r="F145" s="580"/>
      <c r="G145" s="580"/>
      <c r="H145" s="552" t="s">
        <v>56</v>
      </c>
      <c r="I145" s="553" t="s">
        <v>57</v>
      </c>
      <c r="J145" s="151"/>
      <c r="K145" s="151"/>
      <c r="L145" s="581" t="str">
        <f>B145</f>
        <v>PARTIE 2 : 10H15 - 12H15</v>
      </c>
      <c r="M145" s="580"/>
      <c r="N145" s="580"/>
      <c r="O145" s="580"/>
      <c r="P145" s="580"/>
      <c r="Q145" s="580"/>
      <c r="R145" s="552" t="s">
        <v>56</v>
      </c>
      <c r="S145" s="553" t="s">
        <v>57</v>
      </c>
      <c r="T145" s="151"/>
      <c r="U145" s="151"/>
      <c r="V145" s="582" t="str">
        <f>B145</f>
        <v>PARTIE 2 : 10H15 - 12H15</v>
      </c>
      <c r="W145" s="580"/>
      <c r="X145" s="580"/>
      <c r="Y145" s="580"/>
      <c r="Z145" s="580"/>
      <c r="AA145" s="580"/>
      <c r="AB145" s="552" t="s">
        <v>56</v>
      </c>
      <c r="AC145" s="553" t="s">
        <v>57</v>
      </c>
      <c r="AD145" s="151"/>
      <c r="AE145" s="151"/>
      <c r="AF145" s="583" t="str">
        <f>B145</f>
        <v>PARTIE 2 : 10H15 - 12H15</v>
      </c>
      <c r="AG145" s="580"/>
      <c r="AH145" s="580"/>
      <c r="AI145" s="580"/>
      <c r="AJ145" s="580"/>
      <c r="AK145" s="580"/>
      <c r="AL145" s="552" t="s">
        <v>56</v>
      </c>
      <c r="AM145" s="553" t="s">
        <v>57</v>
      </c>
      <c r="AN145" s="151"/>
    </row>
    <row r="146" ht="27.0" customHeight="1">
      <c r="A146" s="557" t="s">
        <v>62</v>
      </c>
      <c r="B146" s="558">
        <v>16.0</v>
      </c>
      <c r="C146" s="63" t="str">
        <f>IF(COUNTBLANK(I140:I143)=0,IF(I140&gt;I141,C140,C141),"-")</f>
        <v>-</v>
      </c>
      <c r="D146" s="64"/>
      <c r="E146" s="64"/>
      <c r="F146" s="64"/>
      <c r="G146" s="65"/>
      <c r="H146" s="559"/>
      <c r="I146" s="67"/>
      <c r="J146" s="560"/>
      <c r="K146" s="557"/>
      <c r="L146" s="561">
        <v>14.0</v>
      </c>
      <c r="M146" s="70" t="str">
        <f>IF(COUNTBLANK(S140:S143)=0,IF(S140&gt;S141,M140,M141),"-")</f>
        <v>-</v>
      </c>
      <c r="N146" s="71"/>
      <c r="O146" s="71"/>
      <c r="P146" s="71"/>
      <c r="Q146" s="72"/>
      <c r="R146" s="562"/>
      <c r="S146" s="74"/>
      <c r="T146" s="560"/>
      <c r="U146" s="557"/>
      <c r="V146" s="563">
        <v>12.0</v>
      </c>
      <c r="W146" s="76" t="str">
        <f>IF(COUNTBLANK(AC140:AC143)=0,IF(AC140&gt;AC141,W140,W141),"-")</f>
        <v>-</v>
      </c>
      <c r="X146" s="77"/>
      <c r="Y146" s="77"/>
      <c r="Z146" s="77"/>
      <c r="AA146" s="78"/>
      <c r="AB146" s="564"/>
      <c r="AC146" s="80"/>
      <c r="AD146" s="560"/>
      <c r="AE146" s="560"/>
      <c r="AF146" s="565">
        <v>10.0</v>
      </c>
      <c r="AG146" s="82" t="str">
        <f>IF(COUNTBLANK(AM140:AM143)=0,IF(AM140&gt;AM141,AG140,AG141),"-")</f>
        <v>-</v>
      </c>
      <c r="AH146" s="83"/>
      <c r="AI146" s="83"/>
      <c r="AJ146" s="83"/>
      <c r="AK146" s="84"/>
      <c r="AL146" s="566"/>
      <c r="AM146" s="86"/>
      <c r="AN146" s="560" t="str">
        <f>AG147</f>
        <v>-</v>
      </c>
    </row>
    <row r="147" ht="27.0" customHeight="1">
      <c r="A147" s="557" t="s">
        <v>62</v>
      </c>
      <c r="B147" s="87"/>
      <c r="C147" s="88" t="str">
        <f>IF(COUNTBLANK(I140:I143)=0,IF(I142&gt;I143,C142,C143),"-")</f>
        <v>-</v>
      </c>
      <c r="D147" s="89"/>
      <c r="E147" s="89"/>
      <c r="F147" s="89"/>
      <c r="G147" s="90"/>
      <c r="H147" s="567"/>
      <c r="I147" s="92"/>
      <c r="J147" s="560"/>
      <c r="K147" s="557"/>
      <c r="L147" s="93"/>
      <c r="M147" s="94" t="str">
        <f>IF(COUNTBLANK(S140:S143)=0,IF(S142&gt;S143,M142,M143),"-")</f>
        <v>-</v>
      </c>
      <c r="N147" s="95"/>
      <c r="O147" s="95"/>
      <c r="P147" s="95"/>
      <c r="Q147" s="96"/>
      <c r="R147" s="568"/>
      <c r="S147" s="98"/>
      <c r="T147" s="560"/>
      <c r="U147" s="557"/>
      <c r="V147" s="99"/>
      <c r="W147" s="100" t="str">
        <f>IF(COUNTBLANK(AC140:AC143)=0,IF(AC142&gt;AC143,W142,W143),"-")</f>
        <v>-</v>
      </c>
      <c r="X147" s="101"/>
      <c r="Y147" s="101"/>
      <c r="Z147" s="101"/>
      <c r="AA147" s="102"/>
      <c r="AB147" s="569"/>
      <c r="AC147" s="104"/>
      <c r="AD147" s="560"/>
      <c r="AE147" s="584"/>
      <c r="AF147" s="105"/>
      <c r="AG147" s="106" t="str">
        <f>IF(COUNTBLANK(AM140:AM143)=0,IF(AM142&gt;AM143,AG142,AG143),"-")</f>
        <v>-</v>
      </c>
      <c r="AH147" s="107"/>
      <c r="AI147" s="107"/>
      <c r="AJ147" s="107"/>
      <c r="AK147" s="108"/>
      <c r="AL147" s="570"/>
      <c r="AM147" s="110"/>
      <c r="AN147" s="560" t="str">
        <f>AG146</f>
        <v>-</v>
      </c>
    </row>
    <row r="148" ht="27.0" customHeight="1">
      <c r="A148" s="557" t="s">
        <v>63</v>
      </c>
      <c r="B148" s="571">
        <v>15.0</v>
      </c>
      <c r="C148" s="112" t="str">
        <f>IF(COUNTBLANK(I140:I143)=0,IF(I140&gt;I141,C141,C140),"-")</f>
        <v>-</v>
      </c>
      <c r="G148" s="113"/>
      <c r="H148" s="572"/>
      <c r="I148" s="115"/>
      <c r="J148" s="560"/>
      <c r="K148" s="557"/>
      <c r="L148" s="573">
        <v>13.0</v>
      </c>
      <c r="M148" s="112" t="str">
        <f>IF(COUNTBLANK(S140:S143)=0,IF(S140&gt;S141,M141,M140),"-")</f>
        <v>-</v>
      </c>
      <c r="Q148" s="113"/>
      <c r="R148" s="572"/>
      <c r="S148" s="117"/>
      <c r="T148" s="560"/>
      <c r="U148" s="557"/>
      <c r="V148" s="574">
        <v>11.0</v>
      </c>
      <c r="W148" s="112" t="str">
        <f>IF(COUNTBLANK(AC140:AC143)=0,IF(AC140&gt;AC141,W141,W140),"-")</f>
        <v>-</v>
      </c>
      <c r="AA148" s="113"/>
      <c r="AB148" s="572"/>
      <c r="AC148" s="119"/>
      <c r="AD148" s="560"/>
      <c r="AE148" s="560"/>
      <c r="AF148" s="575">
        <v>9.0</v>
      </c>
      <c r="AG148" s="112" t="str">
        <f>IF(COUNTBLANK(AM140:AM143)=0,IF(AM140&gt;AM141,AG141,AG140),"-")</f>
        <v>-</v>
      </c>
      <c r="AK148" s="113"/>
      <c r="AL148" s="572"/>
      <c r="AM148" s="121"/>
      <c r="AN148" s="560" t="str">
        <f>AG149</f>
        <v>-</v>
      </c>
    </row>
    <row r="149" ht="27.0" customHeight="1">
      <c r="A149" s="557" t="s">
        <v>63</v>
      </c>
      <c r="B149" s="122"/>
      <c r="C149" s="585" t="str">
        <f>IF(COUNTBLANK(I140:I143)=0,IF(I142&gt;I143,C143,C142),"-")</f>
        <v>-</v>
      </c>
      <c r="D149" s="185"/>
      <c r="E149" s="185"/>
      <c r="F149" s="185"/>
      <c r="G149" s="186"/>
      <c r="H149" s="586"/>
      <c r="I149" s="188"/>
      <c r="J149" s="560"/>
      <c r="K149" s="557"/>
      <c r="L149" s="127"/>
      <c r="M149" s="128" t="str">
        <f>IF(COUNTBLANK(S140:S143)=0,IF(S142&gt;S143,M143,M142),"-")</f>
        <v>-</v>
      </c>
      <c r="N149" s="129"/>
      <c r="O149" s="129"/>
      <c r="P149" s="129"/>
      <c r="Q149" s="130"/>
      <c r="R149" s="577"/>
      <c r="S149" s="132"/>
      <c r="T149" s="560"/>
      <c r="U149" s="557"/>
      <c r="V149" s="133"/>
      <c r="W149" s="134" t="str">
        <f>IF(COUNTBLANK(AC140:AC143)=0,IF(AC142&gt;AC143,W143,W142),"-")</f>
        <v>-</v>
      </c>
      <c r="X149" s="135"/>
      <c r="Y149" s="135"/>
      <c r="Z149" s="135"/>
      <c r="AA149" s="136"/>
      <c r="AB149" s="578"/>
      <c r="AC149" s="138"/>
      <c r="AD149" s="584"/>
      <c r="AE149" s="584"/>
      <c r="AF149" s="139"/>
      <c r="AG149" s="587" t="str">
        <f>IF(COUNTBLANK(AM140:AM143)=0,IF(AM142&gt;AM143,AG143,AG142),"-")</f>
        <v>-</v>
      </c>
      <c r="AH149" s="192"/>
      <c r="AI149" s="192"/>
      <c r="AJ149" s="192"/>
      <c r="AK149" s="193"/>
      <c r="AL149" s="588"/>
      <c r="AM149" s="195"/>
      <c r="AN149" s="560" t="str">
        <f>AG148</f>
        <v>-</v>
      </c>
    </row>
    <row r="150" ht="13.5" customHeight="1">
      <c r="A150" s="144"/>
      <c r="B150" s="145" t="s">
        <v>60</v>
      </c>
      <c r="C150" s="146" t="s">
        <v>5</v>
      </c>
      <c r="D150" s="147"/>
      <c r="E150" s="147"/>
      <c r="F150" s="147"/>
      <c r="G150" s="148"/>
      <c r="H150" s="149" t="s">
        <v>57</v>
      </c>
      <c r="I150" s="150"/>
      <c r="J150" s="151"/>
      <c r="K150" s="144"/>
      <c r="L150" s="152" t="s">
        <v>60</v>
      </c>
      <c r="M150" s="153" t="s">
        <v>5</v>
      </c>
      <c r="N150" s="154"/>
      <c r="O150" s="154"/>
      <c r="P150" s="154"/>
      <c r="Q150" s="155"/>
      <c r="R150" s="156" t="s">
        <v>57</v>
      </c>
      <c r="S150" s="157"/>
      <c r="T150" s="151"/>
      <c r="U150" s="144"/>
      <c r="V150" s="158" t="s">
        <v>60</v>
      </c>
      <c r="W150" s="159" t="s">
        <v>5</v>
      </c>
      <c r="X150" s="160"/>
      <c r="Y150" s="160"/>
      <c r="Z150" s="160"/>
      <c r="AA150" s="161"/>
      <c r="AB150" s="162" t="s">
        <v>57</v>
      </c>
      <c r="AC150" s="163"/>
      <c r="AD150" s="589"/>
      <c r="AE150" s="589"/>
      <c r="AF150" s="196" t="s">
        <v>60</v>
      </c>
      <c r="AG150" s="197" t="s">
        <v>5</v>
      </c>
      <c r="AH150" s="198"/>
      <c r="AI150" s="198"/>
      <c r="AJ150" s="198"/>
      <c r="AK150" s="199"/>
      <c r="AL150" s="200" t="s">
        <v>57</v>
      </c>
      <c r="AM150" s="201"/>
      <c r="AN150" s="151"/>
    </row>
    <row r="151" ht="27.0" customHeight="1">
      <c r="A151" s="151"/>
      <c r="B151" s="551" t="s">
        <v>525</v>
      </c>
      <c r="C151" s="580"/>
      <c r="D151" s="580"/>
      <c r="E151" s="580"/>
      <c r="F151" s="580"/>
      <c r="G151" s="580"/>
      <c r="H151" s="552" t="s">
        <v>56</v>
      </c>
      <c r="I151" s="553" t="s">
        <v>57</v>
      </c>
      <c r="J151" s="170"/>
      <c r="K151" s="151"/>
      <c r="L151" s="581" t="str">
        <f>B151</f>
        <v>BARRAGES : 14H15 - 16H15</v>
      </c>
      <c r="M151" s="580"/>
      <c r="N151" s="580"/>
      <c r="O151" s="580"/>
      <c r="P151" s="580"/>
      <c r="Q151" s="580"/>
      <c r="R151" s="552" t="s">
        <v>56</v>
      </c>
      <c r="S151" s="553" t="s">
        <v>57</v>
      </c>
      <c r="T151" s="590" t="s">
        <v>298</v>
      </c>
      <c r="U151" s="151"/>
      <c r="V151" s="582" t="str">
        <f>B151</f>
        <v>BARRAGES : 14H15 - 16H15</v>
      </c>
      <c r="W151" s="580"/>
      <c r="X151" s="580"/>
      <c r="Y151" s="580"/>
      <c r="Z151" s="580"/>
      <c r="AA151" s="580"/>
      <c r="AB151" s="552" t="s">
        <v>56</v>
      </c>
      <c r="AC151" s="553" t="s">
        <v>57</v>
      </c>
      <c r="AD151" s="589"/>
      <c r="AE151" s="591" t="s">
        <v>481</v>
      </c>
      <c r="AF151" s="583" t="str">
        <f>B151</f>
        <v>BARRAGES : 14H15 - 16H15</v>
      </c>
      <c r="AG151" s="580"/>
      <c r="AH151" s="580"/>
      <c r="AI151" s="580"/>
      <c r="AJ151" s="580"/>
      <c r="AK151" s="580"/>
      <c r="AL151" s="552" t="s">
        <v>56</v>
      </c>
      <c r="AM151" s="553" t="s">
        <v>57</v>
      </c>
      <c r="AN151" s="151"/>
    </row>
    <row r="152" ht="27.0" customHeight="1">
      <c r="A152" s="557" t="s">
        <v>65</v>
      </c>
      <c r="B152" s="558">
        <v>4.0</v>
      </c>
      <c r="C152" s="63" t="str">
        <f>IF(COUNTBLANK(I146:I149)=0,IF(I146&gt;I147,C147,C146),"-")</f>
        <v>-</v>
      </c>
      <c r="D152" s="64"/>
      <c r="E152" s="64"/>
      <c r="F152" s="64"/>
      <c r="G152" s="65"/>
      <c r="H152" s="559"/>
      <c r="I152" s="67"/>
      <c r="J152" s="560"/>
      <c r="K152" s="557"/>
      <c r="L152" s="561">
        <v>6.0</v>
      </c>
      <c r="M152" s="70" t="str">
        <f>IF(COUNTBLANK(S146:S149)=0,IF(S146&gt;S147,M147,M146),"-")</f>
        <v>-</v>
      </c>
      <c r="N152" s="71"/>
      <c r="O152" s="71"/>
      <c r="P152" s="71"/>
      <c r="Q152" s="72"/>
      <c r="R152" s="562"/>
      <c r="S152" s="74"/>
      <c r="T152" s="560"/>
      <c r="U152" s="557"/>
      <c r="V152" s="563">
        <v>8.0</v>
      </c>
      <c r="W152" s="76" t="str">
        <f>IF(COUNTBLANK(AC146:AC149)=0,IF(AC146&gt;AC147,W147,W146),"-")</f>
        <v>-</v>
      </c>
      <c r="X152" s="77"/>
      <c r="Y152" s="77"/>
      <c r="Z152" s="77"/>
      <c r="AA152" s="78"/>
      <c r="AB152" s="564"/>
      <c r="AC152" s="80"/>
      <c r="AD152" s="560"/>
      <c r="AE152" s="557"/>
      <c r="AF152" s="565">
        <v>12.0</v>
      </c>
      <c r="AG152" s="82" t="str">
        <f>IF(COUNTBLANK(AM146:AM149)=0,IF(AM146&gt;AM147,AG147,AG146),"-")</f>
        <v>-</v>
      </c>
      <c r="AH152" s="83"/>
      <c r="AI152" s="83"/>
      <c r="AJ152" s="83"/>
      <c r="AK152" s="84"/>
      <c r="AL152" s="566"/>
      <c r="AM152" s="86">
        <v>13.0</v>
      </c>
      <c r="AN152" s="560" t="str">
        <f>AG153</f>
        <v>-</v>
      </c>
    </row>
    <row r="153" ht="27.0" customHeight="1">
      <c r="A153" s="557" t="s">
        <v>65</v>
      </c>
      <c r="B153" s="122"/>
      <c r="C153" s="585" t="str">
        <f>IF(COUNTBLANK(I146:I149)=0,IF(I148&gt;I149,C148,C149),"-")</f>
        <v>-</v>
      </c>
      <c r="D153" s="185"/>
      <c r="E153" s="185"/>
      <c r="F153" s="185"/>
      <c r="G153" s="186"/>
      <c r="H153" s="586"/>
      <c r="I153" s="188"/>
      <c r="J153" s="560"/>
      <c r="K153" s="557"/>
      <c r="L153" s="127"/>
      <c r="M153" s="128" t="str">
        <f>IF(COUNTBLANK(S146:S149)=0,IF(S148&gt;S149,M148,M149),"-")</f>
        <v>-</v>
      </c>
      <c r="N153" s="129"/>
      <c r="O153" s="129"/>
      <c r="P153" s="129"/>
      <c r="Q153" s="130"/>
      <c r="R153" s="577"/>
      <c r="S153" s="132"/>
      <c r="T153" s="560"/>
      <c r="U153" s="557"/>
      <c r="V153" s="133"/>
      <c r="W153" s="134" t="str">
        <f>IF(COUNTBLANK(AC146:AC149)=0,IF(AC148&gt;AC149,W148,W149),"-")</f>
        <v>-</v>
      </c>
      <c r="X153" s="135"/>
      <c r="Y153" s="135"/>
      <c r="Z153" s="135"/>
      <c r="AA153" s="136"/>
      <c r="AB153" s="578"/>
      <c r="AC153" s="138"/>
      <c r="AD153" s="560"/>
      <c r="AE153" s="557"/>
      <c r="AF153" s="139"/>
      <c r="AG153" s="587" t="str">
        <f>IF(COUNTBLANK(AM146:AM149)=0,IF(AM148&gt;AM149,AG148,AG149),"-")</f>
        <v>-</v>
      </c>
      <c r="AH153" s="192"/>
      <c r="AI153" s="192"/>
      <c r="AJ153" s="192"/>
      <c r="AK153" s="193"/>
      <c r="AL153" s="588"/>
      <c r="AM153" s="195">
        <v>1.0</v>
      </c>
      <c r="AN153" s="560" t="str">
        <f>AG152</f>
        <v>-</v>
      </c>
    </row>
    <row r="154" ht="13.5" customHeight="1">
      <c r="A154" s="203"/>
      <c r="B154" s="145" t="s">
        <v>60</v>
      </c>
      <c r="C154" s="146" t="s">
        <v>5</v>
      </c>
      <c r="D154" s="147"/>
      <c r="E154" s="147"/>
      <c r="F154" s="147"/>
      <c r="G154" s="148"/>
      <c r="H154" s="149" t="s">
        <v>57</v>
      </c>
      <c r="I154" s="150"/>
      <c r="J154" s="204"/>
      <c r="K154" s="203"/>
      <c r="L154" s="152" t="s">
        <v>60</v>
      </c>
      <c r="M154" s="153" t="s">
        <v>5</v>
      </c>
      <c r="N154" s="154"/>
      <c r="O154" s="154"/>
      <c r="P154" s="154"/>
      <c r="Q154" s="155"/>
      <c r="R154" s="156" t="s">
        <v>57</v>
      </c>
      <c r="S154" s="157"/>
      <c r="T154" s="204"/>
      <c r="U154" s="203"/>
      <c r="V154" s="158" t="s">
        <v>60</v>
      </c>
      <c r="W154" s="159" t="s">
        <v>5</v>
      </c>
      <c r="X154" s="160"/>
      <c r="Y154" s="160"/>
      <c r="Z154" s="160"/>
      <c r="AA154" s="161"/>
      <c r="AB154" s="162" t="s">
        <v>57</v>
      </c>
      <c r="AC154" s="163"/>
      <c r="AD154" s="204"/>
      <c r="AE154" s="203"/>
      <c r="AF154" s="196" t="s">
        <v>60</v>
      </c>
      <c r="AG154" s="197" t="s">
        <v>5</v>
      </c>
      <c r="AH154" s="198"/>
      <c r="AI154" s="198"/>
      <c r="AJ154" s="198"/>
      <c r="AK154" s="199"/>
      <c r="AL154" s="200" t="s">
        <v>57</v>
      </c>
      <c r="AM154" s="201"/>
      <c r="AN154" s="204"/>
    </row>
    <row r="155" ht="27.0" customHeight="1">
      <c r="A155" s="592"/>
      <c r="B155" s="593"/>
      <c r="C155" s="207"/>
      <c r="D155" s="207"/>
      <c r="E155" s="207"/>
      <c r="F155" s="207"/>
      <c r="G155" s="207"/>
      <c r="H155" s="207"/>
      <c r="I155" s="208"/>
      <c r="J155" s="592"/>
      <c r="K155" s="592"/>
      <c r="L155" s="593"/>
      <c r="M155" s="207"/>
      <c r="N155" s="207"/>
      <c r="O155" s="207"/>
      <c r="P155" s="207"/>
      <c r="Q155" s="207"/>
      <c r="R155" s="207"/>
      <c r="S155" s="207"/>
      <c r="T155" s="592"/>
      <c r="U155" s="592"/>
      <c r="V155" s="593"/>
      <c r="W155" s="207"/>
      <c r="X155" s="207"/>
      <c r="Y155" s="207"/>
      <c r="Z155" s="207"/>
      <c r="AA155" s="207"/>
      <c r="AB155" s="207"/>
      <c r="AC155" s="207"/>
      <c r="AD155" s="592"/>
      <c r="AE155" s="592"/>
      <c r="AF155" s="593"/>
      <c r="AG155" s="207"/>
      <c r="AH155" s="207"/>
      <c r="AI155" s="207"/>
      <c r="AJ155" s="207"/>
      <c r="AK155" s="207"/>
      <c r="AL155" s="207"/>
      <c r="AM155" s="207"/>
      <c r="AN155" s="592"/>
    </row>
    <row r="156" ht="27.0" customHeight="1">
      <c r="A156" s="530"/>
      <c r="B156" s="558" t="s">
        <v>800</v>
      </c>
      <c r="C156" s="594" t="str">
        <f>IF(COUNTBLANK(I146:I149)=0,IF(I146&gt;I147,C146,C147),"-")</f>
        <v>-</v>
      </c>
      <c r="D156" s="64"/>
      <c r="E156" s="64"/>
      <c r="F156" s="64"/>
      <c r="G156" s="64"/>
      <c r="H156" s="595"/>
      <c r="I156" s="211"/>
      <c r="J156" s="530"/>
      <c r="K156" s="530"/>
      <c r="L156" s="561" t="s">
        <v>801</v>
      </c>
      <c r="M156" s="596" t="str">
        <f>IF(COUNTBLANK(S146:S149)=0,IF(S146&gt;S147,M146,M147),"-")</f>
        <v>-</v>
      </c>
      <c r="N156" s="71"/>
      <c r="O156" s="71"/>
      <c r="P156" s="71"/>
      <c r="Q156" s="71"/>
      <c r="R156" s="597"/>
      <c r="S156" s="598"/>
      <c r="T156" s="530"/>
      <c r="U156" s="530"/>
      <c r="V156" s="563" t="s">
        <v>802</v>
      </c>
      <c r="W156" s="599" t="str">
        <f>IF(COUNTBLANK(AC146:AC149)=0,IF(AC146&gt;AC147,W146,W147),"-")</f>
        <v>-</v>
      </c>
      <c r="X156" s="77"/>
      <c r="Y156" s="77"/>
      <c r="Z156" s="77"/>
      <c r="AA156" s="77"/>
      <c r="AB156" s="600"/>
      <c r="AC156" s="601"/>
      <c r="AD156" s="530"/>
      <c r="AE156" s="530"/>
      <c r="AF156" s="565" t="s">
        <v>803</v>
      </c>
      <c r="AG156" s="602" t="str">
        <f>IF(COUNTBLANK(AM146:AM149)=0,IF(AM146&gt;AM147,AG146,AG147),"-")</f>
        <v>-</v>
      </c>
      <c r="AH156" s="83"/>
      <c r="AI156" s="83"/>
      <c r="AJ156" s="83"/>
      <c r="AK156" s="83"/>
      <c r="AL156" s="603"/>
      <c r="AM156" s="604"/>
      <c r="AN156" s="530"/>
    </row>
    <row r="157" ht="27.0" customHeight="1">
      <c r="A157" s="530"/>
      <c r="B157" s="605" t="s">
        <v>804</v>
      </c>
      <c r="C157" s="606" t="str">
        <f>IF(COUNTBLANK(I152:I153)=0,IF(I152&gt;I153,C152,C153),"-")</f>
        <v>-</v>
      </c>
      <c r="H157" s="607"/>
      <c r="I157" s="224"/>
      <c r="J157" s="530"/>
      <c r="K157" s="530"/>
      <c r="L157" s="608" t="s">
        <v>805</v>
      </c>
      <c r="M157" s="609" t="str">
        <f>IF(COUNTBLANK(S152:S153)=0,IF(S152&gt;S153,M152,M153),"-")</f>
        <v>-</v>
      </c>
      <c r="R157" s="610"/>
      <c r="S157" s="611"/>
      <c r="T157" s="530"/>
      <c r="U157" s="530"/>
      <c r="V157" s="612" t="s">
        <v>806</v>
      </c>
      <c r="W157" s="613" t="str">
        <f>IF(COUNTBLANK(AC152:AC153)=0,IF(AC152&gt;AC153,W152,W153),"-")</f>
        <v>-</v>
      </c>
      <c r="AB157" s="614"/>
      <c r="AC157" s="615"/>
      <c r="AD157" s="530"/>
      <c r="AE157" s="530"/>
      <c r="AF157" s="616" t="s">
        <v>807</v>
      </c>
      <c r="AG157" s="617" t="str">
        <f>IF(COUNTBLANK(AM152:AM153)=0,IF(AM152&gt;AM153,AG152,AG153),"-")</f>
        <v>-</v>
      </c>
      <c r="AL157" s="618"/>
      <c r="AM157" s="619"/>
      <c r="AN157" s="530"/>
    </row>
    <row r="158" ht="27.0" customHeight="1">
      <c r="A158" s="530"/>
      <c r="B158" s="571" t="s">
        <v>808</v>
      </c>
      <c r="C158" s="620" t="str">
        <f>IF(COUNTBLANK(I152:I153)=0,IF(I152&gt;I153,C153,C152),"-")</f>
        <v>-</v>
      </c>
      <c r="H158" s="621"/>
      <c r="I158" s="239"/>
      <c r="J158" s="530"/>
      <c r="K158" s="530"/>
      <c r="L158" s="573" t="s">
        <v>809</v>
      </c>
      <c r="M158" s="620" t="str">
        <f>IF(COUNTBLANK(S152:S153)=0,IF(S152&gt;S153,M153,M152),"-")</f>
        <v>-</v>
      </c>
      <c r="R158" s="621"/>
      <c r="S158" s="622"/>
      <c r="T158" s="530"/>
      <c r="U158" s="530"/>
      <c r="V158" s="574" t="s">
        <v>810</v>
      </c>
      <c r="W158" s="620" t="str">
        <f>IF(COUNTBLANK(AC152:AC153)=0,IF(AC152&gt;AC153,W153,W152),"-")</f>
        <v>-</v>
      </c>
      <c r="AB158" s="621"/>
      <c r="AC158" s="623"/>
      <c r="AD158" s="530"/>
      <c r="AE158" s="530"/>
      <c r="AF158" s="575" t="s">
        <v>811</v>
      </c>
      <c r="AG158" s="620" t="str">
        <f>IF(COUNTBLANK(AM152:AM153)=0,IF(AM152&gt;AM153,AG153,AG152),"-")</f>
        <v>-</v>
      </c>
      <c r="AL158" s="621"/>
      <c r="AM158" s="624"/>
      <c r="AN158" s="530"/>
    </row>
    <row r="159" ht="27.0" customHeight="1">
      <c r="A159" s="530"/>
      <c r="B159" s="625" t="s">
        <v>812</v>
      </c>
      <c r="C159" s="626" t="str">
        <f>IF(COUNTBLANK(I146:I149)=0,IF(I148&gt;I149,C149,C148),"-")</f>
        <v>-</v>
      </c>
      <c r="D159" s="185"/>
      <c r="E159" s="185"/>
      <c r="F159" s="185"/>
      <c r="G159" s="185"/>
      <c r="H159" s="627"/>
      <c r="I159" s="246"/>
      <c r="J159" s="530"/>
      <c r="K159" s="530"/>
      <c r="L159" s="628" t="s">
        <v>813</v>
      </c>
      <c r="M159" s="629" t="str">
        <f>IF(COUNTBLANK(S146:S149)=0,IF(S148&gt;S149,M149,M148),"-")</f>
        <v>-</v>
      </c>
      <c r="N159" s="129"/>
      <c r="O159" s="129"/>
      <c r="P159" s="129"/>
      <c r="Q159" s="129"/>
      <c r="R159" s="630"/>
      <c r="S159" s="631"/>
      <c r="T159" s="530"/>
      <c r="U159" s="530"/>
      <c r="V159" s="632" t="s">
        <v>814</v>
      </c>
      <c r="W159" s="633" t="str">
        <f>IF(COUNTBLANK(AC146:AC149)=0,IF(AC148&gt;AC149,W149,W148),"-")</f>
        <v>-</v>
      </c>
      <c r="X159" s="135"/>
      <c r="Y159" s="135"/>
      <c r="Z159" s="135"/>
      <c r="AA159" s="135"/>
      <c r="AB159" s="634"/>
      <c r="AC159" s="635"/>
      <c r="AD159" s="530"/>
      <c r="AE159" s="530"/>
      <c r="AF159" s="636" t="s">
        <v>815</v>
      </c>
      <c r="AG159" s="637" t="str">
        <f>IF(COUNTBLANK(AM146:AM149)=0,IF(AM148&gt;AM149,AG149,AG148),"-")</f>
        <v>-</v>
      </c>
      <c r="AH159" s="192"/>
      <c r="AI159" s="192"/>
      <c r="AJ159" s="192"/>
      <c r="AK159" s="192"/>
      <c r="AL159" s="638"/>
      <c r="AM159" s="639"/>
      <c r="AN159" s="530"/>
    </row>
    <row r="160" ht="27.0" customHeight="1">
      <c r="A160" s="259"/>
      <c r="B160" s="259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</row>
    <row r="161" ht="27.0" customHeight="1">
      <c r="A161" s="549"/>
      <c r="B161" s="46" t="s">
        <v>238</v>
      </c>
      <c r="C161" s="47"/>
      <c r="D161" s="47"/>
      <c r="E161" s="47"/>
      <c r="F161" s="47"/>
      <c r="G161" s="47"/>
      <c r="H161" s="47"/>
      <c r="I161" s="47"/>
      <c r="J161" s="549"/>
      <c r="K161" s="549"/>
      <c r="L161" s="48" t="s">
        <v>239</v>
      </c>
      <c r="M161" s="49"/>
      <c r="N161" s="49"/>
      <c r="O161" s="49"/>
      <c r="P161" s="49"/>
      <c r="Q161" s="49"/>
      <c r="R161" s="49"/>
      <c r="S161" s="49"/>
      <c r="T161" s="549"/>
      <c r="U161" s="549"/>
      <c r="V161" s="50" t="s">
        <v>240</v>
      </c>
      <c r="W161" s="51"/>
      <c r="X161" s="51"/>
      <c r="Y161" s="51"/>
      <c r="Z161" s="51"/>
      <c r="AA161" s="51"/>
      <c r="AB161" s="51"/>
      <c r="AC161" s="51"/>
      <c r="AD161" s="549"/>
      <c r="AE161" s="549"/>
      <c r="AF161" s="52" t="s">
        <v>241</v>
      </c>
      <c r="AG161" s="53"/>
      <c r="AH161" s="53"/>
      <c r="AI161" s="53"/>
      <c r="AJ161" s="53"/>
      <c r="AK161" s="53"/>
      <c r="AL161" s="53"/>
      <c r="AM161" s="53"/>
      <c r="AN161" s="549"/>
    </row>
    <row r="162" ht="27.0" customHeight="1">
      <c r="A162" s="550"/>
      <c r="B162" s="551" t="str">
        <f>B139</f>
        <v>PARTIE 1 : 07H30 - 09H30 (VEN) CHAPONNAY</v>
      </c>
      <c r="C162" s="550"/>
      <c r="D162" s="550"/>
      <c r="E162" s="550"/>
      <c r="F162" s="550"/>
      <c r="G162" s="550"/>
      <c r="H162" s="552" t="s">
        <v>56</v>
      </c>
      <c r="I162" s="553" t="s">
        <v>57</v>
      </c>
      <c r="J162" s="550"/>
      <c r="K162" s="550"/>
      <c r="L162" s="554" t="str">
        <f>B162</f>
        <v>PARTIE 1 : 07H30 - 09H30 (VEN) CHAPONNAY</v>
      </c>
      <c r="M162" s="550"/>
      <c r="N162" s="550"/>
      <c r="O162" s="550"/>
      <c r="P162" s="550"/>
      <c r="Q162" s="550"/>
      <c r="R162" s="552" t="s">
        <v>56</v>
      </c>
      <c r="S162" s="553" t="s">
        <v>57</v>
      </c>
      <c r="T162" s="550"/>
      <c r="U162" s="550"/>
      <c r="V162" s="555" t="str">
        <f>B162</f>
        <v>PARTIE 1 : 07H30 - 09H30 (VEN) CHAPONNAY</v>
      </c>
      <c r="W162" s="550"/>
      <c r="X162" s="550"/>
      <c r="Y162" s="550"/>
      <c r="Z162" s="550"/>
      <c r="AA162" s="550"/>
      <c r="AB162" s="552" t="s">
        <v>56</v>
      </c>
      <c r="AC162" s="553" t="s">
        <v>57</v>
      </c>
      <c r="AD162" s="550"/>
      <c r="AE162" s="550"/>
      <c r="AF162" s="556" t="str">
        <f>B162</f>
        <v>PARTIE 1 : 07H30 - 09H30 (VEN) CHAPONNAY</v>
      </c>
      <c r="AG162" s="550"/>
      <c r="AH162" s="550"/>
      <c r="AI162" s="550"/>
      <c r="AJ162" s="550"/>
      <c r="AK162" s="550"/>
      <c r="AL162" s="552" t="s">
        <v>56</v>
      </c>
      <c r="AM162" s="553" t="s">
        <v>57</v>
      </c>
      <c r="AN162" s="550"/>
    </row>
    <row r="163" ht="27.0" customHeight="1">
      <c r="A163" s="557" t="s">
        <v>58</v>
      </c>
      <c r="B163" s="558">
        <v>9.0</v>
      </c>
      <c r="C163" s="63" t="str">
        <f>IFERROR(VLOOKUP("5A",$G$8:$N$135,3,FALSE),"")</f>
        <v>DE STEFANI Serge (31)</v>
      </c>
      <c r="D163" s="64"/>
      <c r="E163" s="64"/>
      <c r="F163" s="64"/>
      <c r="G163" s="65"/>
      <c r="H163" s="559"/>
      <c r="I163" s="67"/>
      <c r="J163" s="560"/>
      <c r="K163" s="557"/>
      <c r="L163" s="561">
        <v>11.0</v>
      </c>
      <c r="M163" s="70" t="str">
        <f>IFERROR(VLOOKUP("6A",$G$8:$N$135,3,FALSE),"")</f>
        <v>BOSSONE Geoffrey (04/05)</v>
      </c>
      <c r="N163" s="71"/>
      <c r="O163" s="71"/>
      <c r="P163" s="71"/>
      <c r="Q163" s="72"/>
      <c r="R163" s="562"/>
      <c r="S163" s="74"/>
      <c r="T163" s="560"/>
      <c r="U163" s="557"/>
      <c r="V163" s="563">
        <v>13.0</v>
      </c>
      <c r="W163" s="76" t="str">
        <f>IFERROR(VLOOKUP("7A",$G$8:$N$135,3,FALSE),"")</f>
        <v>SALOMON Marc (33)</v>
      </c>
      <c r="X163" s="77"/>
      <c r="Y163" s="77"/>
      <c r="Z163" s="77"/>
      <c r="AA163" s="78"/>
      <c r="AB163" s="564"/>
      <c r="AC163" s="80"/>
      <c r="AD163" s="560"/>
      <c r="AE163" s="557"/>
      <c r="AF163" s="565">
        <v>15.0</v>
      </c>
      <c r="AG163" s="82" t="str">
        <f>IFERROR(VLOOKUP("8A",$G$8:$N$135,3,FALSE),"")</f>
        <v>CORVEY - BIRON Baptiste (63)</v>
      </c>
      <c r="AH163" s="83"/>
      <c r="AI163" s="83"/>
      <c r="AJ163" s="83"/>
      <c r="AK163" s="84"/>
      <c r="AL163" s="566"/>
      <c r="AM163" s="86"/>
      <c r="AN163" s="560" t="str">
        <f>AG164</f>
        <v>JACOB Laurent (42)</v>
      </c>
    </row>
    <row r="164" ht="27.0" customHeight="1">
      <c r="A164" s="557" t="s">
        <v>58</v>
      </c>
      <c r="B164" s="87"/>
      <c r="C164" s="88" t="str">
        <f>IFERROR(VLOOKUP("5B",$G$8:$N$135,3,FALSE),"")</f>
        <v>REJAUNIER Philippe (69)</v>
      </c>
      <c r="D164" s="89"/>
      <c r="E164" s="89"/>
      <c r="F164" s="89"/>
      <c r="G164" s="90"/>
      <c r="H164" s="567"/>
      <c r="I164" s="92"/>
      <c r="J164" s="560"/>
      <c r="K164" s="557"/>
      <c r="L164" s="93"/>
      <c r="M164" s="94" t="str">
        <f>IFERROR(VLOOKUP("6B",$G$8:$N$135,3,FALSE),"")</f>
        <v>TOINET Cédric (73)</v>
      </c>
      <c r="N164" s="95"/>
      <c r="O164" s="95"/>
      <c r="P164" s="95"/>
      <c r="Q164" s="96"/>
      <c r="R164" s="568"/>
      <c r="S164" s="98"/>
      <c r="T164" s="560"/>
      <c r="U164" s="557"/>
      <c r="V164" s="99"/>
      <c r="W164" s="100" t="str">
        <f>IFERROR(VLOOKUP("7B",$G$8:$N$135,3,FALSE),"")</f>
        <v>MILESI Yves (26)</v>
      </c>
      <c r="X164" s="101"/>
      <c r="Y164" s="101"/>
      <c r="Z164" s="101"/>
      <c r="AA164" s="102"/>
      <c r="AB164" s="569"/>
      <c r="AC164" s="104"/>
      <c r="AD164" s="560"/>
      <c r="AE164" s="557"/>
      <c r="AF164" s="105"/>
      <c r="AG164" s="106" t="str">
        <f>IFERROR(VLOOKUP("8B",$G$8:$N$135,3,FALSE),"")</f>
        <v>JACOB Laurent (42)</v>
      </c>
      <c r="AH164" s="107"/>
      <c r="AI164" s="107"/>
      <c r="AJ164" s="107"/>
      <c r="AK164" s="108"/>
      <c r="AL164" s="570"/>
      <c r="AM164" s="110"/>
      <c r="AN164" s="560" t="str">
        <f>AG163</f>
        <v>CORVEY - BIRON Baptiste (63)</v>
      </c>
    </row>
    <row r="165" ht="27.0" customHeight="1">
      <c r="A165" s="557" t="s">
        <v>59</v>
      </c>
      <c r="B165" s="571">
        <v>10.0</v>
      </c>
      <c r="C165" s="112" t="str">
        <f>IFERROR(VLOOKUP("5C",$G$8:$N$135,3,FALSE),"")</f>
        <v>GRAND Emmanuel (07)</v>
      </c>
      <c r="G165" s="113"/>
      <c r="H165" s="572"/>
      <c r="I165" s="115"/>
      <c r="J165" s="560"/>
      <c r="K165" s="557"/>
      <c r="L165" s="573">
        <v>12.0</v>
      </c>
      <c r="M165" s="112" t="str">
        <f>IFERROR(VLOOKUP("6C",$G$8:$N$135,3,FALSE),"")</f>
        <v>ILLANA Philippe (47)</v>
      </c>
      <c r="Q165" s="113"/>
      <c r="R165" s="572"/>
      <c r="S165" s="117"/>
      <c r="T165" s="560"/>
      <c r="U165" s="557"/>
      <c r="V165" s="574">
        <v>14.0</v>
      </c>
      <c r="W165" s="112" t="str">
        <f>IFERROR(VLOOKUP("7C",$G$8:$N$135,3,FALSE),"")</f>
        <v>MAIRE Gael (07)</v>
      </c>
      <c r="AA165" s="113"/>
      <c r="AB165" s="572"/>
      <c r="AC165" s="119"/>
      <c r="AD165" s="560"/>
      <c r="AE165" s="557"/>
      <c r="AF165" s="575">
        <v>16.0</v>
      </c>
      <c r="AG165" s="112" t="str">
        <f>IFERROR(VLOOKUP("8C",$G$8:$N$135,3,FALSE),"")</f>
        <v>CHASTRUSSE Edouard (21)</v>
      </c>
      <c r="AK165" s="113"/>
      <c r="AL165" s="572"/>
      <c r="AM165" s="121"/>
      <c r="AN165" s="560" t="str">
        <f>AG166</f>
        <v>DESNOUES Mickaël (86)</v>
      </c>
    </row>
    <row r="166" ht="27.0" customHeight="1">
      <c r="A166" s="557" t="s">
        <v>59</v>
      </c>
      <c r="B166" s="122"/>
      <c r="C166" s="123" t="str">
        <f>IFERROR(VLOOKUP("5D",$G$8:$N$135,3,FALSE),"")</f>
        <v>GUENIN Adrien (71)</v>
      </c>
      <c r="G166" s="124"/>
      <c r="H166" s="576"/>
      <c r="I166" s="126"/>
      <c r="J166" s="560"/>
      <c r="K166" s="557"/>
      <c r="L166" s="127"/>
      <c r="M166" s="128" t="str">
        <f>IFERROR(VLOOKUP("6D",$G$8:$N$135,3,FALSE),"")</f>
        <v>GROLLE Bernard (69)</v>
      </c>
      <c r="N166" s="129"/>
      <c r="O166" s="129"/>
      <c r="P166" s="129"/>
      <c r="Q166" s="130"/>
      <c r="R166" s="577"/>
      <c r="S166" s="132"/>
      <c r="T166" s="560"/>
      <c r="U166" s="557"/>
      <c r="V166" s="133"/>
      <c r="W166" s="134" t="str">
        <f>IFERROR(VLOOKUP("7D",$G$8:$N$135,3,FALSE),"")</f>
        <v>SANTERRE Michel (57)</v>
      </c>
      <c r="X166" s="135"/>
      <c r="Y166" s="135"/>
      <c r="Z166" s="135"/>
      <c r="AA166" s="136"/>
      <c r="AB166" s="578"/>
      <c r="AC166" s="138"/>
      <c r="AD166" s="560"/>
      <c r="AE166" s="557"/>
      <c r="AF166" s="139"/>
      <c r="AG166" s="140" t="str">
        <f>IFERROR(VLOOKUP("8D",$G$8:$N$135,3,FALSE),"")</f>
        <v>DESNOUES Mickaël (86)</v>
      </c>
      <c r="AK166" s="141"/>
      <c r="AL166" s="579"/>
      <c r="AM166" s="143"/>
      <c r="AN166" s="560" t="str">
        <f>AG165</f>
        <v>CHASTRUSSE Edouard (21)</v>
      </c>
    </row>
    <row r="167" ht="13.5" customHeight="1">
      <c r="A167" s="144"/>
      <c r="B167" s="145" t="s">
        <v>60</v>
      </c>
      <c r="C167" s="146" t="s">
        <v>5</v>
      </c>
      <c r="D167" s="147"/>
      <c r="E167" s="147"/>
      <c r="F167" s="147"/>
      <c r="G167" s="148"/>
      <c r="H167" s="149" t="s">
        <v>57</v>
      </c>
      <c r="I167" s="150"/>
      <c r="J167" s="151"/>
      <c r="K167" s="144"/>
      <c r="L167" s="152" t="s">
        <v>60</v>
      </c>
      <c r="M167" s="153" t="s">
        <v>5</v>
      </c>
      <c r="N167" s="154"/>
      <c r="O167" s="154"/>
      <c r="P167" s="154"/>
      <c r="Q167" s="155"/>
      <c r="R167" s="156" t="s">
        <v>57</v>
      </c>
      <c r="S167" s="157"/>
      <c r="T167" s="151"/>
      <c r="U167" s="144"/>
      <c r="V167" s="158" t="s">
        <v>60</v>
      </c>
      <c r="W167" s="159" t="s">
        <v>5</v>
      </c>
      <c r="X167" s="160"/>
      <c r="Y167" s="160"/>
      <c r="Z167" s="160"/>
      <c r="AA167" s="161"/>
      <c r="AB167" s="162" t="s">
        <v>57</v>
      </c>
      <c r="AC167" s="163"/>
      <c r="AD167" s="151"/>
      <c r="AE167" s="144"/>
      <c r="AF167" s="164" t="s">
        <v>60</v>
      </c>
      <c r="AG167" s="165" t="s">
        <v>5</v>
      </c>
      <c r="AH167" s="166"/>
      <c r="AI167" s="166"/>
      <c r="AJ167" s="166"/>
      <c r="AK167" s="167"/>
      <c r="AL167" s="168" t="s">
        <v>57</v>
      </c>
      <c r="AM167" s="169"/>
      <c r="AN167" s="151"/>
    </row>
    <row r="168" ht="27.0" customHeight="1">
      <c r="A168" s="151"/>
      <c r="B168" s="551" t="str">
        <f>B145</f>
        <v>PARTIE 2 : 10H15 - 12H15</v>
      </c>
      <c r="C168" s="580"/>
      <c r="D168" s="580"/>
      <c r="E168" s="580"/>
      <c r="F168" s="580"/>
      <c r="G168" s="580"/>
      <c r="H168" s="552" t="s">
        <v>56</v>
      </c>
      <c r="I168" s="553" t="s">
        <v>57</v>
      </c>
      <c r="J168" s="151"/>
      <c r="K168" s="151"/>
      <c r="L168" s="581" t="str">
        <f>B168</f>
        <v>PARTIE 2 : 10H15 - 12H15</v>
      </c>
      <c r="M168" s="580"/>
      <c r="N168" s="580"/>
      <c r="O168" s="580"/>
      <c r="P168" s="580"/>
      <c r="Q168" s="580"/>
      <c r="R168" s="552" t="s">
        <v>56</v>
      </c>
      <c r="S168" s="553" t="s">
        <v>57</v>
      </c>
      <c r="T168" s="151"/>
      <c r="U168" s="151"/>
      <c r="V168" s="582" t="str">
        <f>B168</f>
        <v>PARTIE 2 : 10H15 - 12H15</v>
      </c>
      <c r="W168" s="580"/>
      <c r="X168" s="580"/>
      <c r="Y168" s="580"/>
      <c r="Z168" s="580"/>
      <c r="AA168" s="580"/>
      <c r="AB168" s="552" t="s">
        <v>56</v>
      </c>
      <c r="AC168" s="553" t="s">
        <v>57</v>
      </c>
      <c r="AD168" s="151"/>
      <c r="AE168" s="151"/>
      <c r="AF168" s="583" t="str">
        <f>B168</f>
        <v>PARTIE 2 : 10H15 - 12H15</v>
      </c>
      <c r="AG168" s="580"/>
      <c r="AH168" s="580"/>
      <c r="AI168" s="580"/>
      <c r="AJ168" s="580"/>
      <c r="AK168" s="580"/>
      <c r="AL168" s="552" t="s">
        <v>56</v>
      </c>
      <c r="AM168" s="553" t="s">
        <v>57</v>
      </c>
      <c r="AN168" s="151"/>
    </row>
    <row r="169" ht="27.0" customHeight="1">
      <c r="A169" s="557" t="s">
        <v>62</v>
      </c>
      <c r="B169" s="558">
        <v>8.0</v>
      </c>
      <c r="C169" s="63" t="str">
        <f>IF(COUNTBLANK(I163:I166)=0,IF(I163&gt;I164,C163,C164),"-")</f>
        <v>-</v>
      </c>
      <c r="D169" s="64"/>
      <c r="E169" s="64"/>
      <c r="F169" s="64"/>
      <c r="G169" s="65"/>
      <c r="H169" s="559"/>
      <c r="I169" s="67"/>
      <c r="J169" s="560"/>
      <c r="K169" s="557"/>
      <c r="L169" s="561">
        <v>6.0</v>
      </c>
      <c r="M169" s="70" t="str">
        <f>IF(COUNTBLANK(S163:S166)=0,IF(S163&gt;S164,M163,M164),"-")</f>
        <v>-</v>
      </c>
      <c r="N169" s="71"/>
      <c r="O169" s="71"/>
      <c r="P169" s="71"/>
      <c r="Q169" s="72"/>
      <c r="R169" s="562"/>
      <c r="S169" s="74"/>
      <c r="T169" s="560"/>
      <c r="U169" s="557"/>
      <c r="V169" s="563">
        <v>4.0</v>
      </c>
      <c r="W169" s="76" t="str">
        <f>IF(COUNTBLANK(AC163:AC166)=0,IF(AC163&gt;AC164,W163,W164),"-")</f>
        <v>-</v>
      </c>
      <c r="X169" s="77"/>
      <c r="Y169" s="77"/>
      <c r="Z169" s="77"/>
      <c r="AA169" s="78"/>
      <c r="AB169" s="564"/>
      <c r="AC169" s="80"/>
      <c r="AD169" s="560"/>
      <c r="AE169" s="557"/>
      <c r="AF169" s="565">
        <v>2.0</v>
      </c>
      <c r="AG169" s="82" t="str">
        <f>IF(COUNTBLANK(AM163:AM166)=0,IF(AM163&gt;AM164,AG163,AG164),"-")</f>
        <v>-</v>
      </c>
      <c r="AH169" s="83"/>
      <c r="AI169" s="83"/>
      <c r="AJ169" s="83"/>
      <c r="AK169" s="84"/>
      <c r="AL169" s="566"/>
      <c r="AM169" s="86"/>
      <c r="AN169" s="560" t="str">
        <f>AG170</f>
        <v>-</v>
      </c>
    </row>
    <row r="170" ht="27.0" customHeight="1">
      <c r="A170" s="557" t="s">
        <v>62</v>
      </c>
      <c r="B170" s="87"/>
      <c r="C170" s="88" t="str">
        <f>IF(COUNTBLANK(I163:I166)=0,IF(I165&gt;I166,C165,C166),"-")</f>
        <v>-</v>
      </c>
      <c r="D170" s="89"/>
      <c r="E170" s="89"/>
      <c r="F170" s="89"/>
      <c r="G170" s="90"/>
      <c r="H170" s="567"/>
      <c r="I170" s="92"/>
      <c r="J170" s="560"/>
      <c r="K170" s="557"/>
      <c r="L170" s="93"/>
      <c r="M170" s="94" t="str">
        <f>IF(COUNTBLANK(S163:S166)=0,IF(S165&gt;S166,M165,M166),"-")</f>
        <v>-</v>
      </c>
      <c r="N170" s="95"/>
      <c r="O170" s="95"/>
      <c r="P170" s="95"/>
      <c r="Q170" s="96"/>
      <c r="R170" s="568"/>
      <c r="S170" s="98"/>
      <c r="T170" s="560"/>
      <c r="U170" s="557"/>
      <c r="V170" s="99"/>
      <c r="W170" s="100" t="str">
        <f>IF(COUNTBLANK(AC163:AC166)=0,IF(AC165&gt;AC166,W165,W166),"-")</f>
        <v>-</v>
      </c>
      <c r="X170" s="101"/>
      <c r="Y170" s="101"/>
      <c r="Z170" s="101"/>
      <c r="AA170" s="102"/>
      <c r="AB170" s="569"/>
      <c r="AC170" s="104"/>
      <c r="AD170" s="560"/>
      <c r="AE170" s="557"/>
      <c r="AF170" s="105"/>
      <c r="AG170" s="106" t="str">
        <f>IF(COUNTBLANK(AM163:AM166)=0,IF(AM165&gt;AM166,AG165,AG166),"-")</f>
        <v>-</v>
      </c>
      <c r="AH170" s="107"/>
      <c r="AI170" s="107"/>
      <c r="AJ170" s="107"/>
      <c r="AK170" s="108"/>
      <c r="AL170" s="570"/>
      <c r="AM170" s="110"/>
      <c r="AN170" s="560" t="str">
        <f>AG169</f>
        <v>-</v>
      </c>
    </row>
    <row r="171" ht="27.0" customHeight="1">
      <c r="A171" s="557" t="s">
        <v>63</v>
      </c>
      <c r="B171" s="571">
        <v>7.0</v>
      </c>
      <c r="C171" s="112" t="str">
        <f>IF(COUNTBLANK(I163:I166)=0,IF(I163&gt;I164,C164,C163),"-")</f>
        <v>-</v>
      </c>
      <c r="G171" s="113"/>
      <c r="H171" s="572"/>
      <c r="I171" s="115"/>
      <c r="J171" s="560"/>
      <c r="K171" s="557"/>
      <c r="L171" s="573">
        <v>5.0</v>
      </c>
      <c r="M171" s="112" t="str">
        <f>IF(COUNTBLANK(S163:S166)=0,IF(S163&gt;S164,M164,M163),"-")</f>
        <v>-</v>
      </c>
      <c r="Q171" s="113"/>
      <c r="R171" s="572"/>
      <c r="S171" s="117"/>
      <c r="T171" s="560"/>
      <c r="U171" s="557"/>
      <c r="V171" s="574">
        <v>3.0</v>
      </c>
      <c r="W171" s="112" t="str">
        <f>IF(COUNTBLANK(AC163:AC166)=0,IF(AC163&gt;AC164,W164,W163),"-")</f>
        <v>-</v>
      </c>
      <c r="AA171" s="113"/>
      <c r="AB171" s="572"/>
      <c r="AC171" s="119"/>
      <c r="AD171" s="560"/>
      <c r="AE171" s="557"/>
      <c r="AF171" s="575">
        <v>1.0</v>
      </c>
      <c r="AG171" s="112" t="str">
        <f>IF(COUNTBLANK(AM163:AM166)=0,IF(AM163&gt;AM164,AG164,AG163),"-")</f>
        <v>-</v>
      </c>
      <c r="AK171" s="113"/>
      <c r="AL171" s="572"/>
      <c r="AM171" s="121"/>
      <c r="AN171" s="560" t="str">
        <f>AG172</f>
        <v>-</v>
      </c>
    </row>
    <row r="172" ht="27.0" customHeight="1">
      <c r="A172" s="557" t="s">
        <v>63</v>
      </c>
      <c r="B172" s="122"/>
      <c r="C172" s="585" t="str">
        <f>IF(COUNTBLANK(I163:I166)=0,IF(I165&gt;I166,C166,C165),"-")</f>
        <v>-</v>
      </c>
      <c r="D172" s="185"/>
      <c r="E172" s="185"/>
      <c r="F172" s="185"/>
      <c r="G172" s="186"/>
      <c r="H172" s="586"/>
      <c r="I172" s="188"/>
      <c r="J172" s="560"/>
      <c r="K172" s="557"/>
      <c r="L172" s="127"/>
      <c r="M172" s="128" t="str">
        <f>IF(COUNTBLANK(S163:S166)=0,IF(S165&gt;S166,M166,M165),"-")</f>
        <v>-</v>
      </c>
      <c r="N172" s="129"/>
      <c r="O172" s="129"/>
      <c r="P172" s="129"/>
      <c r="Q172" s="130"/>
      <c r="R172" s="577"/>
      <c r="S172" s="132"/>
      <c r="T172" s="560"/>
      <c r="U172" s="557"/>
      <c r="V172" s="133"/>
      <c r="W172" s="134" t="str">
        <f>IF(COUNTBLANK(AC163:AC166)=0,IF(AC165&gt;AC166,W166,W165),"-")</f>
        <v>-</v>
      </c>
      <c r="X172" s="135"/>
      <c r="Y172" s="135"/>
      <c r="Z172" s="135"/>
      <c r="AA172" s="136"/>
      <c r="AB172" s="578"/>
      <c r="AC172" s="138"/>
      <c r="AD172" s="560"/>
      <c r="AE172" s="557"/>
      <c r="AF172" s="139"/>
      <c r="AG172" s="587" t="str">
        <f>IF(COUNTBLANK(AM163:AM166)=0,IF(AM165&gt;AM166,AG166,AG165),"-")</f>
        <v>-</v>
      </c>
      <c r="AH172" s="192"/>
      <c r="AI172" s="192"/>
      <c r="AJ172" s="192"/>
      <c r="AK172" s="193"/>
      <c r="AL172" s="588"/>
      <c r="AM172" s="195"/>
      <c r="AN172" s="560" t="str">
        <f>AG171</f>
        <v>-</v>
      </c>
    </row>
    <row r="173" ht="13.5" customHeight="1">
      <c r="A173" s="144"/>
      <c r="B173" s="145" t="s">
        <v>60</v>
      </c>
      <c r="C173" s="146" t="s">
        <v>5</v>
      </c>
      <c r="D173" s="147"/>
      <c r="E173" s="147"/>
      <c r="F173" s="147"/>
      <c r="G173" s="148"/>
      <c r="H173" s="149" t="s">
        <v>57</v>
      </c>
      <c r="I173" s="150"/>
      <c r="J173" s="151"/>
      <c r="K173" s="144"/>
      <c r="L173" s="152" t="s">
        <v>60</v>
      </c>
      <c r="M173" s="153" t="s">
        <v>5</v>
      </c>
      <c r="N173" s="154"/>
      <c r="O173" s="154"/>
      <c r="P173" s="154"/>
      <c r="Q173" s="155"/>
      <c r="R173" s="156" t="s">
        <v>57</v>
      </c>
      <c r="S173" s="157"/>
      <c r="T173" s="151"/>
      <c r="U173" s="144"/>
      <c r="V173" s="158" t="s">
        <v>60</v>
      </c>
      <c r="W173" s="159" t="s">
        <v>5</v>
      </c>
      <c r="X173" s="160"/>
      <c r="Y173" s="160"/>
      <c r="Z173" s="160"/>
      <c r="AA173" s="161"/>
      <c r="AB173" s="162" t="s">
        <v>57</v>
      </c>
      <c r="AC173" s="163"/>
      <c r="AD173" s="151"/>
      <c r="AE173" s="144"/>
      <c r="AF173" s="196" t="s">
        <v>60</v>
      </c>
      <c r="AG173" s="197" t="s">
        <v>5</v>
      </c>
      <c r="AH173" s="198"/>
      <c r="AI173" s="198"/>
      <c r="AJ173" s="198"/>
      <c r="AK173" s="199"/>
      <c r="AL173" s="200" t="s">
        <v>57</v>
      </c>
      <c r="AM173" s="201"/>
      <c r="AN173" s="151"/>
    </row>
    <row r="174" ht="27.0" customHeight="1">
      <c r="A174" s="151"/>
      <c r="B174" s="551" t="str">
        <f>B151</f>
        <v>BARRAGES : 14H15 - 16H15</v>
      </c>
      <c r="C174" s="580"/>
      <c r="D174" s="580"/>
      <c r="E174" s="580"/>
      <c r="F174" s="580"/>
      <c r="G174" s="580"/>
      <c r="H174" s="552" t="s">
        <v>56</v>
      </c>
      <c r="I174" s="553" t="s">
        <v>57</v>
      </c>
      <c r="J174" s="151"/>
      <c r="K174" s="151"/>
      <c r="L174" s="581" t="str">
        <f>B174</f>
        <v>BARRAGES : 14H15 - 16H15</v>
      </c>
      <c r="M174" s="580"/>
      <c r="N174" s="580"/>
      <c r="O174" s="580"/>
      <c r="P174" s="580"/>
      <c r="Q174" s="580"/>
      <c r="R174" s="552" t="s">
        <v>56</v>
      </c>
      <c r="S174" s="553" t="s">
        <v>57</v>
      </c>
      <c r="T174" s="151"/>
      <c r="U174" s="151"/>
      <c r="V174" s="582" t="str">
        <f>B174</f>
        <v>BARRAGES : 14H15 - 16H15</v>
      </c>
      <c r="W174" s="580"/>
      <c r="X174" s="580"/>
      <c r="Y174" s="580"/>
      <c r="Z174" s="580"/>
      <c r="AA174" s="580"/>
      <c r="AB174" s="552" t="s">
        <v>56</v>
      </c>
      <c r="AC174" s="553" t="s">
        <v>57</v>
      </c>
      <c r="AD174" s="151"/>
      <c r="AE174" s="151"/>
      <c r="AF174" s="583" t="str">
        <f>B174</f>
        <v>BARRAGES : 14H15 - 16H15</v>
      </c>
      <c r="AG174" s="580"/>
      <c r="AH174" s="580"/>
      <c r="AI174" s="580"/>
      <c r="AJ174" s="580"/>
      <c r="AK174" s="580"/>
      <c r="AL174" s="552" t="s">
        <v>56</v>
      </c>
      <c r="AM174" s="553" t="s">
        <v>57</v>
      </c>
      <c r="AN174" s="151"/>
    </row>
    <row r="175" ht="27.0" customHeight="1">
      <c r="A175" s="557" t="s">
        <v>65</v>
      </c>
      <c r="B175" s="558">
        <v>16.0</v>
      </c>
      <c r="C175" s="63" t="str">
        <f>IF(COUNTBLANK(I169:I172)=0,IF(I169&gt;I170,C170,C169),"-")</f>
        <v>-</v>
      </c>
      <c r="D175" s="64"/>
      <c r="E175" s="64"/>
      <c r="F175" s="64"/>
      <c r="G175" s="65"/>
      <c r="H175" s="559"/>
      <c r="I175" s="67"/>
      <c r="J175" s="560"/>
      <c r="K175" s="557"/>
      <c r="L175" s="561">
        <v>14.0</v>
      </c>
      <c r="M175" s="70" t="str">
        <f>IF(COUNTBLANK(S169:S172)=0,IF(S169&gt;S170,M170,M169),"-")</f>
        <v>-</v>
      </c>
      <c r="N175" s="71"/>
      <c r="O175" s="71"/>
      <c r="P175" s="71"/>
      <c r="Q175" s="72"/>
      <c r="R175" s="562"/>
      <c r="S175" s="74"/>
      <c r="T175" s="560"/>
      <c r="U175" s="557"/>
      <c r="V175" s="563">
        <v>2.0</v>
      </c>
      <c r="W175" s="76" t="str">
        <f>IF(COUNTBLANK(AC169:AC172)=0,IF(AC169&gt;AC170,W170,W169),"-")</f>
        <v>-</v>
      </c>
      <c r="X175" s="77"/>
      <c r="Y175" s="77"/>
      <c r="Z175" s="77"/>
      <c r="AA175" s="78"/>
      <c r="AB175" s="564"/>
      <c r="AC175" s="80"/>
      <c r="AD175" s="560"/>
      <c r="AE175" s="557"/>
      <c r="AF175" s="565">
        <v>10.0</v>
      </c>
      <c r="AG175" s="82" t="str">
        <f>IF(COUNTBLANK(AM169:AM172)=0,IF(AM169&gt;AM170,AG170,AG169),"-")</f>
        <v>-</v>
      </c>
      <c r="AH175" s="83"/>
      <c r="AI175" s="83"/>
      <c r="AJ175" s="83"/>
      <c r="AK175" s="84"/>
      <c r="AL175" s="566"/>
      <c r="AM175" s="86"/>
      <c r="AN175" s="560" t="str">
        <f>AG176</f>
        <v>-</v>
      </c>
    </row>
    <row r="176" ht="27.0" customHeight="1">
      <c r="A176" s="557" t="s">
        <v>65</v>
      </c>
      <c r="B176" s="122"/>
      <c r="C176" s="585" t="str">
        <f>IF(COUNTBLANK(I169:I172)=0,IF(I171&gt;I172,C171,C172),"-")</f>
        <v>-</v>
      </c>
      <c r="D176" s="185"/>
      <c r="E176" s="185"/>
      <c r="F176" s="185"/>
      <c r="G176" s="186"/>
      <c r="H176" s="586"/>
      <c r="I176" s="188"/>
      <c r="J176" s="560"/>
      <c r="K176" s="557"/>
      <c r="L176" s="127"/>
      <c r="M176" s="128" t="str">
        <f>IF(COUNTBLANK(S169:S172)=0,IF(S171&gt;S172,M171,M172),"-")</f>
        <v>-</v>
      </c>
      <c r="N176" s="129"/>
      <c r="O176" s="129"/>
      <c r="P176" s="129"/>
      <c r="Q176" s="130"/>
      <c r="R176" s="577"/>
      <c r="S176" s="132"/>
      <c r="T176" s="560"/>
      <c r="U176" s="557"/>
      <c r="V176" s="133"/>
      <c r="W176" s="134"/>
      <c r="X176" s="135"/>
      <c r="Y176" s="135"/>
      <c r="Z176" s="135"/>
      <c r="AA176" s="136"/>
      <c r="AB176" s="578"/>
      <c r="AC176" s="138"/>
      <c r="AD176" s="560"/>
      <c r="AE176" s="557"/>
      <c r="AF176" s="139"/>
      <c r="AG176" s="587" t="str">
        <f>IF(COUNTBLANK(AM169:AM172)=0,IF(AM171&gt;AM172,AG171,AG172),"-")</f>
        <v>-</v>
      </c>
      <c r="AH176" s="192"/>
      <c r="AI176" s="192"/>
      <c r="AJ176" s="192"/>
      <c r="AK176" s="193"/>
      <c r="AL176" s="588"/>
      <c r="AM176" s="195"/>
      <c r="AN176" s="560" t="str">
        <f>AG175</f>
        <v>-</v>
      </c>
    </row>
    <row r="177" ht="13.5" customHeight="1">
      <c r="A177" s="203"/>
      <c r="B177" s="145" t="s">
        <v>60</v>
      </c>
      <c r="C177" s="146" t="s">
        <v>5</v>
      </c>
      <c r="D177" s="147"/>
      <c r="E177" s="147"/>
      <c r="F177" s="147"/>
      <c r="G177" s="148"/>
      <c r="H177" s="149" t="s">
        <v>57</v>
      </c>
      <c r="I177" s="150"/>
      <c r="J177" s="204"/>
      <c r="K177" s="203"/>
      <c r="L177" s="152" t="s">
        <v>60</v>
      </c>
      <c r="M177" s="153" t="s">
        <v>5</v>
      </c>
      <c r="N177" s="154"/>
      <c r="O177" s="154"/>
      <c r="P177" s="154"/>
      <c r="Q177" s="155"/>
      <c r="R177" s="156" t="s">
        <v>57</v>
      </c>
      <c r="S177" s="157"/>
      <c r="T177" s="204"/>
      <c r="U177" s="203"/>
      <c r="V177" s="158" t="s">
        <v>60</v>
      </c>
      <c r="W177" s="159" t="s">
        <v>5</v>
      </c>
      <c r="X177" s="160"/>
      <c r="Y177" s="160"/>
      <c r="Z177" s="160"/>
      <c r="AA177" s="161"/>
      <c r="AB177" s="162" t="s">
        <v>57</v>
      </c>
      <c r="AC177" s="163"/>
      <c r="AD177" s="204"/>
      <c r="AE177" s="203"/>
      <c r="AF177" s="196" t="s">
        <v>60</v>
      </c>
      <c r="AG177" s="197" t="s">
        <v>5</v>
      </c>
      <c r="AH177" s="198"/>
      <c r="AI177" s="198"/>
      <c r="AJ177" s="198"/>
      <c r="AK177" s="199"/>
      <c r="AL177" s="200" t="s">
        <v>57</v>
      </c>
      <c r="AM177" s="201"/>
      <c r="AN177" s="204"/>
    </row>
    <row r="178" ht="27.0" customHeight="1">
      <c r="A178" s="592"/>
      <c r="B178" s="593"/>
      <c r="C178" s="207"/>
      <c r="D178" s="207"/>
      <c r="E178" s="207"/>
      <c r="F178" s="207"/>
      <c r="G178" s="207"/>
      <c r="H178" s="207"/>
      <c r="I178" s="208"/>
      <c r="J178" s="592"/>
      <c r="K178" s="592"/>
      <c r="L178" s="593"/>
      <c r="M178" s="207"/>
      <c r="N178" s="207"/>
      <c r="O178" s="207"/>
      <c r="P178" s="207"/>
      <c r="Q178" s="207"/>
      <c r="R178" s="207"/>
      <c r="S178" s="207"/>
      <c r="T178" s="592"/>
      <c r="U178" s="592"/>
      <c r="V178" s="593"/>
      <c r="W178" s="207"/>
      <c r="X178" s="207"/>
      <c r="Y178" s="207"/>
      <c r="Z178" s="207"/>
      <c r="AA178" s="207"/>
      <c r="AB178" s="207"/>
      <c r="AC178" s="207"/>
      <c r="AD178" s="592"/>
      <c r="AE178" s="592"/>
      <c r="AF178" s="593"/>
      <c r="AG178" s="207"/>
      <c r="AH178" s="207"/>
      <c r="AI178" s="207"/>
      <c r="AJ178" s="207"/>
      <c r="AK178" s="207"/>
      <c r="AL178" s="207"/>
      <c r="AM178" s="207"/>
      <c r="AN178" s="592"/>
    </row>
    <row r="179" ht="27.0" customHeight="1">
      <c r="A179" s="530"/>
      <c r="B179" s="558" t="s">
        <v>816</v>
      </c>
      <c r="C179" s="594" t="str">
        <f>IF(COUNTBLANK(I169:I172)=0,IF(I169&gt;I170,C169,C170),"-")</f>
        <v>-</v>
      </c>
      <c r="D179" s="64"/>
      <c r="E179" s="64"/>
      <c r="F179" s="64"/>
      <c r="G179" s="64"/>
      <c r="H179" s="595"/>
      <c r="I179" s="211"/>
      <c r="J179" s="530"/>
      <c r="K179" s="530"/>
      <c r="L179" s="561" t="s">
        <v>817</v>
      </c>
      <c r="M179" s="596" t="str">
        <f>IF(COUNTBLANK(S169:S172)=0,IF(S169&gt;S170,M169,M170),"-")</f>
        <v>-</v>
      </c>
      <c r="N179" s="71"/>
      <c r="O179" s="71"/>
      <c r="P179" s="71"/>
      <c r="Q179" s="71"/>
      <c r="R179" s="597"/>
      <c r="S179" s="598"/>
      <c r="T179" s="530"/>
      <c r="U179" s="530"/>
      <c r="V179" s="563" t="s">
        <v>818</v>
      </c>
      <c r="W179" s="599" t="str">
        <f>IF(COUNTBLANK(AC169:AC172)=0,IF(AC169&gt;AC170,W169,W170),"-")</f>
        <v>-</v>
      </c>
      <c r="X179" s="77"/>
      <c r="Y179" s="77"/>
      <c r="Z179" s="77"/>
      <c r="AA179" s="77"/>
      <c r="AB179" s="600"/>
      <c r="AC179" s="601"/>
      <c r="AD179" s="530"/>
      <c r="AE179" s="530"/>
      <c r="AF179" s="565" t="s">
        <v>819</v>
      </c>
      <c r="AG179" s="602" t="str">
        <f>IF(COUNTBLANK(AM169:AM172)=0,IF(AM169&gt;AM170,AG169,AG170),"-")</f>
        <v>-</v>
      </c>
      <c r="AH179" s="83"/>
      <c r="AI179" s="83"/>
      <c r="AJ179" s="83"/>
      <c r="AK179" s="83"/>
      <c r="AL179" s="603"/>
      <c r="AM179" s="604"/>
      <c r="AN179" s="530"/>
    </row>
    <row r="180" ht="27.0" customHeight="1">
      <c r="A180" s="530"/>
      <c r="B180" s="605" t="s">
        <v>820</v>
      </c>
      <c r="C180" s="606" t="str">
        <f>IF(COUNTBLANK(I175:I176)=0,IF(I175&gt;I176,C175,C176),"-")</f>
        <v>-</v>
      </c>
      <c r="H180" s="607"/>
      <c r="I180" s="224"/>
      <c r="J180" s="530"/>
      <c r="K180" s="530"/>
      <c r="L180" s="608" t="s">
        <v>821</v>
      </c>
      <c r="M180" s="609" t="str">
        <f>IF(COUNTBLANK(S175:S176)=0,IF(S175&gt;S176,M175,M176),"-")</f>
        <v>-</v>
      </c>
      <c r="R180" s="610"/>
      <c r="S180" s="611"/>
      <c r="T180" s="530"/>
      <c r="U180" s="530"/>
      <c r="V180" s="612" t="s">
        <v>822</v>
      </c>
      <c r="W180" s="613" t="str">
        <f>IF(COUNTBLANK(AC175:AC176)=0,IF(AC175&gt;AC176,W175,W176),"-")</f>
        <v>-</v>
      </c>
      <c r="AB180" s="614"/>
      <c r="AC180" s="615"/>
      <c r="AD180" s="530"/>
      <c r="AE180" s="530"/>
      <c r="AF180" s="616" t="s">
        <v>823</v>
      </c>
      <c r="AG180" s="617" t="str">
        <f>IF(COUNTBLANK(AM175:AM176)=0,IF(AM175&gt;AM176,AG175,AG176),"-")</f>
        <v>-</v>
      </c>
      <c r="AL180" s="618"/>
      <c r="AM180" s="619"/>
      <c r="AN180" s="530"/>
    </row>
    <row r="181" ht="27.0" customHeight="1">
      <c r="A181" s="530"/>
      <c r="B181" s="571" t="s">
        <v>824</v>
      </c>
      <c r="C181" s="620" t="str">
        <f>IF(COUNTBLANK(I175:I176)=0,IF(I175&gt;I176,C176,C175),"-")</f>
        <v>-</v>
      </c>
      <c r="H181" s="621"/>
      <c r="I181" s="239"/>
      <c r="J181" s="530"/>
      <c r="K181" s="530"/>
      <c r="L181" s="573" t="s">
        <v>825</v>
      </c>
      <c r="M181" s="620" t="str">
        <f>IF(COUNTBLANK(S175:S176)=0,IF(S175&gt;S176,M176,M175),"-")</f>
        <v>-</v>
      </c>
      <c r="R181" s="621"/>
      <c r="S181" s="622"/>
      <c r="T181" s="530"/>
      <c r="U181" s="530"/>
      <c r="V181" s="574" t="s">
        <v>826</v>
      </c>
      <c r="W181" s="620" t="str">
        <f>IF(COUNTBLANK(AC175:AC176)=0,IF(AC175&gt;AC176,W176,W175),"-")</f>
        <v>-</v>
      </c>
      <c r="AB181" s="621"/>
      <c r="AC181" s="623"/>
      <c r="AD181" s="530"/>
      <c r="AE181" s="530"/>
      <c r="AF181" s="575" t="s">
        <v>827</v>
      </c>
      <c r="AG181" s="620" t="str">
        <f>IF(COUNTBLANK(AM175:AM176)=0,IF(AM175&gt;AM176,AG176,AG175),"-")</f>
        <v>-</v>
      </c>
      <c r="AL181" s="621"/>
      <c r="AM181" s="624"/>
      <c r="AN181" s="530"/>
    </row>
    <row r="182" ht="27.0" customHeight="1">
      <c r="A182" s="530"/>
      <c r="B182" s="625" t="s">
        <v>828</v>
      </c>
      <c r="C182" s="626" t="str">
        <f>IF(COUNTBLANK(I169:I172)=0,IF(I171&gt;I172,C172,C171),"-")</f>
        <v>-</v>
      </c>
      <c r="D182" s="185"/>
      <c r="E182" s="185"/>
      <c r="F182" s="185"/>
      <c r="G182" s="185"/>
      <c r="H182" s="627"/>
      <c r="I182" s="246"/>
      <c r="J182" s="530"/>
      <c r="K182" s="530"/>
      <c r="L182" s="628" t="s">
        <v>829</v>
      </c>
      <c r="M182" s="629" t="str">
        <f>IF(COUNTBLANK(S169:S172)=0,IF(S171&gt;S172,M172,M171),"-")</f>
        <v>-</v>
      </c>
      <c r="N182" s="129"/>
      <c r="O182" s="129"/>
      <c r="P182" s="129"/>
      <c r="Q182" s="129"/>
      <c r="R182" s="630"/>
      <c r="S182" s="631"/>
      <c r="T182" s="530"/>
      <c r="U182" s="530"/>
      <c r="V182" s="632" t="s">
        <v>830</v>
      </c>
      <c r="W182" s="633" t="str">
        <f>IF(COUNTBLANK(AC169:AC172)=0,IF(AC171&gt;AC172,W172,W171),"-")</f>
        <v>-</v>
      </c>
      <c r="X182" s="135"/>
      <c r="Y182" s="135"/>
      <c r="Z182" s="135"/>
      <c r="AA182" s="135"/>
      <c r="AB182" s="634"/>
      <c r="AC182" s="635"/>
      <c r="AD182" s="530"/>
      <c r="AE182" s="530"/>
      <c r="AF182" s="636" t="s">
        <v>831</v>
      </c>
      <c r="AG182" s="637" t="str">
        <f>IF(COUNTBLANK(AM169:AM172)=0,IF(AM171&gt;AM172,AG172,AG171),"-")</f>
        <v>-</v>
      </c>
      <c r="AH182" s="192"/>
      <c r="AI182" s="192"/>
      <c r="AJ182" s="192"/>
      <c r="AK182" s="192"/>
      <c r="AL182" s="638"/>
      <c r="AM182" s="639"/>
      <c r="AN182" s="530"/>
    </row>
    <row r="183" ht="27.0" customHeight="1">
      <c r="A183" s="259"/>
      <c r="B183" s="259"/>
      <c r="C183" s="259"/>
      <c r="D183" s="259"/>
      <c r="E183" s="259"/>
      <c r="F183" s="259"/>
      <c r="G183" s="259"/>
      <c r="H183" s="259"/>
      <c r="I183" s="259"/>
      <c r="J183" s="259"/>
      <c r="K183" s="259"/>
      <c r="L183" s="259"/>
      <c r="M183" s="259"/>
      <c r="N183" s="259"/>
      <c r="O183" s="259"/>
      <c r="P183" s="259"/>
      <c r="Q183" s="259"/>
      <c r="R183" s="259"/>
      <c r="S183" s="259"/>
      <c r="T183" s="259"/>
      <c r="U183" s="259"/>
      <c r="V183" s="259"/>
      <c r="W183" s="259"/>
      <c r="X183" s="259"/>
      <c r="Y183" s="259"/>
      <c r="Z183" s="259"/>
      <c r="AA183" s="259"/>
      <c r="AB183" s="259"/>
      <c r="AC183" s="259"/>
      <c r="AD183" s="259"/>
      <c r="AE183" s="259"/>
      <c r="AF183" s="259"/>
      <c r="AG183" s="259"/>
      <c r="AH183" s="259"/>
      <c r="AI183" s="259"/>
      <c r="AJ183" s="259"/>
      <c r="AK183" s="259"/>
      <c r="AL183" s="259"/>
      <c r="AM183" s="259"/>
      <c r="AN183" s="259"/>
    </row>
    <row r="184" ht="27.0" customHeight="1">
      <c r="A184" s="259"/>
      <c r="B184" s="46" t="s">
        <v>258</v>
      </c>
      <c r="C184" s="47"/>
      <c r="D184" s="47"/>
      <c r="E184" s="47"/>
      <c r="F184" s="47"/>
      <c r="G184" s="47"/>
      <c r="H184" s="47"/>
      <c r="I184" s="47"/>
      <c r="J184" s="549"/>
      <c r="K184" s="549"/>
      <c r="L184" s="48" t="s">
        <v>259</v>
      </c>
      <c r="M184" s="49"/>
      <c r="N184" s="49"/>
      <c r="O184" s="49"/>
      <c r="P184" s="49"/>
      <c r="Q184" s="49"/>
      <c r="R184" s="49"/>
      <c r="S184" s="49"/>
      <c r="T184" s="549"/>
      <c r="U184" s="549"/>
      <c r="V184" s="50" t="s">
        <v>260</v>
      </c>
      <c r="W184" s="51"/>
      <c r="X184" s="51"/>
      <c r="Y184" s="51"/>
      <c r="Z184" s="51"/>
      <c r="AA184" s="51"/>
      <c r="AB184" s="51"/>
      <c r="AC184" s="51"/>
      <c r="AD184" s="549"/>
      <c r="AE184" s="549"/>
      <c r="AF184" s="52" t="s">
        <v>261</v>
      </c>
      <c r="AG184" s="53"/>
      <c r="AH184" s="53"/>
      <c r="AI184" s="53"/>
      <c r="AJ184" s="53"/>
      <c r="AK184" s="53"/>
      <c r="AL184" s="53"/>
      <c r="AM184" s="53"/>
      <c r="AN184" s="259"/>
    </row>
    <row r="185" ht="27.0" customHeight="1">
      <c r="A185" s="259"/>
      <c r="B185" s="551" t="str">
        <f>B162</f>
        <v>PARTIE 1 : 07H30 - 09H30 (VEN) CHAPONNAY</v>
      </c>
      <c r="C185" s="550"/>
      <c r="D185" s="550"/>
      <c r="E185" s="550"/>
      <c r="F185" s="550"/>
      <c r="G185" s="550"/>
      <c r="H185" s="552" t="s">
        <v>56</v>
      </c>
      <c r="I185" s="553" t="s">
        <v>57</v>
      </c>
      <c r="J185" s="550"/>
      <c r="K185" s="550"/>
      <c r="L185" s="554" t="str">
        <f>B185</f>
        <v>PARTIE 1 : 07H30 - 09H30 (VEN) CHAPONNAY</v>
      </c>
      <c r="M185" s="550"/>
      <c r="N185" s="550"/>
      <c r="O185" s="550"/>
      <c r="P185" s="550"/>
      <c r="Q185" s="550"/>
      <c r="R185" s="552" t="s">
        <v>56</v>
      </c>
      <c r="S185" s="553" t="s">
        <v>57</v>
      </c>
      <c r="T185" s="550"/>
      <c r="U185" s="550"/>
      <c r="V185" s="555" t="str">
        <f>B185</f>
        <v>PARTIE 1 : 07H30 - 09H30 (VEN) CHAPONNAY</v>
      </c>
      <c r="W185" s="550"/>
      <c r="X185" s="550"/>
      <c r="Y185" s="550"/>
      <c r="Z185" s="550"/>
      <c r="AA185" s="550"/>
      <c r="AB185" s="552" t="s">
        <v>56</v>
      </c>
      <c r="AC185" s="553" t="s">
        <v>57</v>
      </c>
      <c r="AD185" s="550"/>
      <c r="AE185" s="550"/>
      <c r="AF185" s="556" t="str">
        <f>B185</f>
        <v>PARTIE 1 : 07H30 - 09H30 (VEN) CHAPONNAY</v>
      </c>
      <c r="AG185" s="550"/>
      <c r="AH185" s="550"/>
      <c r="AI185" s="550"/>
      <c r="AJ185" s="550"/>
      <c r="AK185" s="550"/>
      <c r="AL185" s="552" t="s">
        <v>56</v>
      </c>
      <c r="AM185" s="553" t="s">
        <v>57</v>
      </c>
      <c r="AN185" s="259"/>
    </row>
    <row r="186" ht="27.0" customHeight="1">
      <c r="A186" s="259"/>
      <c r="B186" s="558">
        <v>17.0</v>
      </c>
      <c r="C186" s="63" t="str">
        <f>IFERROR(VLOOKUP("9A",$G$8:$N$135,3,FALSE),"")</f>
        <v>DESCELLIERE Eric (42)</v>
      </c>
      <c r="D186" s="64"/>
      <c r="E186" s="64"/>
      <c r="F186" s="64"/>
      <c r="G186" s="65"/>
      <c r="H186" s="559"/>
      <c r="I186" s="67"/>
      <c r="J186" s="560"/>
      <c r="K186" s="557"/>
      <c r="L186" s="561">
        <v>19.0</v>
      </c>
      <c r="M186" s="70" t="str">
        <f>IFERROR(VLOOKUP("10A",$G$8:$N$135,3,FALSE),"")</f>
        <v>BOURBON Stéphane (07)</v>
      </c>
      <c r="N186" s="71"/>
      <c r="O186" s="71"/>
      <c r="P186" s="71"/>
      <c r="Q186" s="72"/>
      <c r="R186" s="562"/>
      <c r="S186" s="74"/>
      <c r="T186" s="560"/>
      <c r="U186" s="557"/>
      <c r="V186" s="563">
        <v>21.0</v>
      </c>
      <c r="W186" s="76" t="str">
        <f>IFERROR(VLOOKUP("11A",$G$8:$N$135,3,FALSE),"")</f>
        <v>LETEIL Mickaël (14/50)</v>
      </c>
      <c r="X186" s="77"/>
      <c r="Y186" s="77"/>
      <c r="Z186" s="77"/>
      <c r="AA186" s="78"/>
      <c r="AB186" s="564"/>
      <c r="AC186" s="80"/>
      <c r="AD186" s="560"/>
      <c r="AE186" s="557"/>
      <c r="AF186" s="565">
        <v>23.0</v>
      </c>
      <c r="AG186" s="82" t="str">
        <f>IFERROR(VLOOKUP("12A",$G$8:$N$135,3,FALSE),"")</f>
        <v>RONGIER Stephane (01)</v>
      </c>
      <c r="AH186" s="83"/>
      <c r="AI186" s="83"/>
      <c r="AJ186" s="83"/>
      <c r="AK186" s="84"/>
      <c r="AL186" s="566"/>
      <c r="AM186" s="86"/>
      <c r="AN186" s="259"/>
    </row>
    <row r="187" ht="27.0" customHeight="1">
      <c r="A187" s="259"/>
      <c r="B187" s="87"/>
      <c r="C187" s="88" t="str">
        <f>IFERROR(VLOOKUP("9B",$G$8:$N$135,3,FALSE),"")</f>
        <v>MILAN Jérôme (38)</v>
      </c>
      <c r="D187" s="89"/>
      <c r="E187" s="89"/>
      <c r="F187" s="89"/>
      <c r="G187" s="90"/>
      <c r="H187" s="567"/>
      <c r="I187" s="92"/>
      <c r="J187" s="560"/>
      <c r="K187" s="557"/>
      <c r="L187" s="93"/>
      <c r="M187" s="94" t="str">
        <f>IFERROR(VLOOKUP("10B",$G$8:$N$135,3,FALSE),"")</f>
        <v>BRAUD Philippe (17)</v>
      </c>
      <c r="N187" s="95"/>
      <c r="O187" s="95"/>
      <c r="P187" s="95"/>
      <c r="Q187" s="96"/>
      <c r="R187" s="568"/>
      <c r="S187" s="98"/>
      <c r="T187" s="560"/>
      <c r="U187" s="557"/>
      <c r="V187" s="99"/>
      <c r="W187" s="100" t="str">
        <f>IFERROR(VLOOKUP("11B",$G$8:$N$135,3,FALSE),"")</f>
        <v>LE FUR Rhonan (03)</v>
      </c>
      <c r="X187" s="101"/>
      <c r="Y187" s="101"/>
      <c r="Z187" s="101"/>
      <c r="AA187" s="102"/>
      <c r="AB187" s="569"/>
      <c r="AC187" s="104"/>
      <c r="AD187" s="560"/>
      <c r="AE187" s="557"/>
      <c r="AF187" s="105"/>
      <c r="AG187" s="106" t="str">
        <f>IFERROR(VLOOKUP("12B",$G$8:$N$135,3,FALSE),"")</f>
        <v>GALLAIS Thierry (80)</v>
      </c>
      <c r="AH187" s="107"/>
      <c r="AI187" s="107"/>
      <c r="AJ187" s="107"/>
      <c r="AK187" s="108"/>
      <c r="AL187" s="570"/>
      <c r="AM187" s="110"/>
      <c r="AN187" s="259"/>
    </row>
    <row r="188" ht="27.0" customHeight="1">
      <c r="A188" s="259"/>
      <c r="B188" s="571">
        <v>18.0</v>
      </c>
      <c r="C188" s="112" t="str">
        <f>IFERROR(VLOOKUP("9C",$G$8:$N$135,3,FALSE),"")</f>
        <v>VALERY Jacki (27)</v>
      </c>
      <c r="G188" s="113"/>
      <c r="H188" s="572"/>
      <c r="I188" s="115"/>
      <c r="J188" s="560"/>
      <c r="K188" s="557"/>
      <c r="L188" s="573">
        <v>20.0</v>
      </c>
      <c r="M188" s="112" t="str">
        <f>IFERROR(VLOOKUP("10C",$G$8:$N$135,3,FALSE),"")</f>
        <v>PERRAD Gaetan (39)</v>
      </c>
      <c r="Q188" s="113"/>
      <c r="R188" s="572"/>
      <c r="S188" s="117"/>
      <c r="T188" s="560"/>
      <c r="U188" s="557"/>
      <c r="V188" s="574">
        <v>22.0</v>
      </c>
      <c r="W188" s="112" t="str">
        <f>IFERROR(VLOOKUP("11C",$G$8:$N$135,3,FALSE),"")</f>
        <v>HILAIRE Gabriel (07)</v>
      </c>
      <c r="AA188" s="113"/>
      <c r="AB188" s="572"/>
      <c r="AC188" s="119"/>
      <c r="AD188" s="560"/>
      <c r="AE188" s="557"/>
      <c r="AF188" s="575">
        <v>24.0</v>
      </c>
      <c r="AG188" s="112" t="str">
        <f>IFERROR(VLOOKUP("12C",$G$8:$N$135,3,FALSE),"")</f>
        <v>BERGONNIER Laurent (31)</v>
      </c>
      <c r="AK188" s="113"/>
      <c r="AL188" s="572"/>
      <c r="AM188" s="121"/>
      <c r="AN188" s="259"/>
    </row>
    <row r="189" ht="27.0" customHeight="1">
      <c r="A189" s="259"/>
      <c r="B189" s="122"/>
      <c r="C189" s="123" t="str">
        <f>IFERROR(VLOOKUP("9D",$G$8:$N$135,3,FALSE),"")</f>
        <v>BIONNET Fabien (18)</v>
      </c>
      <c r="G189" s="124"/>
      <c r="H189" s="576"/>
      <c r="I189" s="126"/>
      <c r="J189" s="560"/>
      <c r="K189" s="557"/>
      <c r="L189" s="127"/>
      <c r="M189" s="128" t="str">
        <f>IFERROR(VLOOKUP("10D",$G$8:$N$135,3,FALSE),"")</f>
        <v>DEL VITTO Guy (26)</v>
      </c>
      <c r="N189" s="129"/>
      <c r="O189" s="129"/>
      <c r="P189" s="129"/>
      <c r="Q189" s="130"/>
      <c r="R189" s="577"/>
      <c r="S189" s="132"/>
      <c r="T189" s="560"/>
      <c r="U189" s="557"/>
      <c r="V189" s="133"/>
      <c r="W189" s="134" t="str">
        <f>IFERROR(VLOOKUP("11D",$G$8:$N$135,3,FALSE),"")</f>
        <v>LAMBERT Aurélien (66)</v>
      </c>
      <c r="X189" s="135"/>
      <c r="Y189" s="135"/>
      <c r="Z189" s="135"/>
      <c r="AA189" s="136"/>
      <c r="AB189" s="578"/>
      <c r="AC189" s="138"/>
      <c r="AD189" s="560"/>
      <c r="AE189" s="557"/>
      <c r="AF189" s="139"/>
      <c r="AG189" s="140" t="str">
        <f>IFERROR(VLOOKUP("12D",$G$8:$N$135,3,FALSE),"")</f>
        <v>VIGNON Pascal (42)</v>
      </c>
      <c r="AK189" s="141"/>
      <c r="AL189" s="579"/>
      <c r="AM189" s="143"/>
      <c r="AN189" s="259"/>
    </row>
    <row r="190" ht="13.5" customHeight="1">
      <c r="A190" s="259"/>
      <c r="B190" s="145" t="s">
        <v>60</v>
      </c>
      <c r="C190" s="146" t="s">
        <v>5</v>
      </c>
      <c r="D190" s="147"/>
      <c r="E190" s="147"/>
      <c r="F190" s="147"/>
      <c r="G190" s="148"/>
      <c r="H190" s="149" t="s">
        <v>57</v>
      </c>
      <c r="I190" s="150"/>
      <c r="J190" s="151"/>
      <c r="K190" s="144"/>
      <c r="L190" s="152" t="s">
        <v>60</v>
      </c>
      <c r="M190" s="153" t="s">
        <v>5</v>
      </c>
      <c r="N190" s="154"/>
      <c r="O190" s="154"/>
      <c r="P190" s="154"/>
      <c r="Q190" s="155"/>
      <c r="R190" s="156" t="s">
        <v>57</v>
      </c>
      <c r="S190" s="157"/>
      <c r="T190" s="151"/>
      <c r="U190" s="144"/>
      <c r="V190" s="158" t="s">
        <v>60</v>
      </c>
      <c r="W190" s="159" t="s">
        <v>5</v>
      </c>
      <c r="X190" s="160"/>
      <c r="Y190" s="160"/>
      <c r="Z190" s="160"/>
      <c r="AA190" s="161"/>
      <c r="AB190" s="162" t="s">
        <v>57</v>
      </c>
      <c r="AC190" s="163"/>
      <c r="AD190" s="151"/>
      <c r="AE190" s="144"/>
      <c r="AF190" s="164" t="s">
        <v>60</v>
      </c>
      <c r="AG190" s="165" t="s">
        <v>5</v>
      </c>
      <c r="AH190" s="166"/>
      <c r="AI190" s="166"/>
      <c r="AJ190" s="166"/>
      <c r="AK190" s="167"/>
      <c r="AL190" s="168" t="s">
        <v>57</v>
      </c>
      <c r="AM190" s="169"/>
      <c r="AN190" s="259"/>
    </row>
    <row r="191" ht="27.0" customHeight="1">
      <c r="A191" s="259"/>
      <c r="B191" s="551" t="str">
        <f>B168</f>
        <v>PARTIE 2 : 10H15 - 12H15</v>
      </c>
      <c r="C191" s="580"/>
      <c r="D191" s="580"/>
      <c r="E191" s="580"/>
      <c r="F191" s="580"/>
      <c r="G191" s="580"/>
      <c r="H191" s="552" t="s">
        <v>56</v>
      </c>
      <c r="I191" s="553" t="s">
        <v>57</v>
      </c>
      <c r="J191" s="151"/>
      <c r="K191" s="151"/>
      <c r="L191" s="581" t="str">
        <f>B191</f>
        <v>PARTIE 2 : 10H15 - 12H15</v>
      </c>
      <c r="M191" s="580"/>
      <c r="N191" s="580"/>
      <c r="O191" s="580"/>
      <c r="P191" s="580"/>
      <c r="Q191" s="580"/>
      <c r="R191" s="552" t="s">
        <v>56</v>
      </c>
      <c r="S191" s="553" t="s">
        <v>57</v>
      </c>
      <c r="T191" s="151"/>
      <c r="U191" s="151"/>
      <c r="V191" s="582" t="str">
        <f>B191</f>
        <v>PARTIE 2 : 10H15 - 12H15</v>
      </c>
      <c r="W191" s="580"/>
      <c r="X191" s="580"/>
      <c r="Y191" s="580"/>
      <c r="Z191" s="580"/>
      <c r="AA191" s="580"/>
      <c r="AB191" s="552" t="s">
        <v>56</v>
      </c>
      <c r="AC191" s="553" t="s">
        <v>57</v>
      </c>
      <c r="AD191" s="151"/>
      <c r="AE191" s="151"/>
      <c r="AF191" s="583" t="str">
        <f>B191</f>
        <v>PARTIE 2 : 10H15 - 12H15</v>
      </c>
      <c r="AG191" s="580"/>
      <c r="AH191" s="580"/>
      <c r="AI191" s="580"/>
      <c r="AJ191" s="580"/>
      <c r="AK191" s="580"/>
      <c r="AL191" s="552" t="s">
        <v>56</v>
      </c>
      <c r="AM191" s="553" t="s">
        <v>57</v>
      </c>
      <c r="AN191" s="259"/>
    </row>
    <row r="192" ht="27.0" customHeight="1">
      <c r="A192" s="259"/>
      <c r="B192" s="558">
        <v>19.0</v>
      </c>
      <c r="C192" s="63" t="str">
        <f>IF(COUNTBLANK(I186:I189)=0,IF(I186&gt;I187,C186,C187),"-")</f>
        <v>-</v>
      </c>
      <c r="D192" s="64"/>
      <c r="E192" s="64"/>
      <c r="F192" s="64"/>
      <c r="G192" s="65"/>
      <c r="H192" s="559"/>
      <c r="I192" s="67"/>
      <c r="J192" s="560"/>
      <c r="K192" s="557"/>
      <c r="L192" s="561">
        <v>21.0</v>
      </c>
      <c r="M192" s="70" t="str">
        <f>IF(COUNTBLANK(S186:S189)=0,IF(S186&gt;S187,M186,M187),"-")</f>
        <v>-</v>
      </c>
      <c r="N192" s="71"/>
      <c r="O192" s="71"/>
      <c r="P192" s="71"/>
      <c r="Q192" s="72"/>
      <c r="R192" s="562"/>
      <c r="S192" s="74"/>
      <c r="T192" s="560"/>
      <c r="U192" s="557"/>
      <c r="V192" s="563">
        <v>23.0</v>
      </c>
      <c r="W192" s="76" t="str">
        <f>IF(COUNTBLANK(AC186:AC189)=0,IF(AC186&gt;AC187,W186,W187),"-")</f>
        <v>-</v>
      </c>
      <c r="X192" s="77"/>
      <c r="Y192" s="77"/>
      <c r="Z192" s="77"/>
      <c r="AA192" s="78"/>
      <c r="AB192" s="564"/>
      <c r="AC192" s="80"/>
      <c r="AD192" s="560"/>
      <c r="AE192" s="557"/>
      <c r="AF192" s="565">
        <v>25.0</v>
      </c>
      <c r="AG192" s="82" t="str">
        <f>IF(COUNTBLANK(AM186:AM189)=0,IF(AM186&gt;AM187,AG186,AG187),"-")</f>
        <v>-</v>
      </c>
      <c r="AH192" s="83"/>
      <c r="AI192" s="83"/>
      <c r="AJ192" s="83"/>
      <c r="AK192" s="84"/>
      <c r="AL192" s="566"/>
      <c r="AM192" s="86"/>
      <c r="AN192" s="259"/>
    </row>
    <row r="193" ht="27.0" customHeight="1">
      <c r="A193" s="259"/>
      <c r="B193" s="87"/>
      <c r="C193" s="88" t="str">
        <f>IF(COUNTBLANK(I186:I189)=0,IF(I188&gt;I189,C188,C189),"-")</f>
        <v>-</v>
      </c>
      <c r="D193" s="89"/>
      <c r="E193" s="89"/>
      <c r="F193" s="89"/>
      <c r="G193" s="90"/>
      <c r="H193" s="567"/>
      <c r="I193" s="92"/>
      <c r="J193" s="560"/>
      <c r="K193" s="557"/>
      <c r="L193" s="93"/>
      <c r="M193" s="94" t="str">
        <f>IF(COUNTBLANK(S186:S189)=0,IF(S188&gt;S189,M188,M189),"-")</f>
        <v>-</v>
      </c>
      <c r="N193" s="95"/>
      <c r="O193" s="95"/>
      <c r="P193" s="95"/>
      <c r="Q193" s="96"/>
      <c r="R193" s="568"/>
      <c r="S193" s="98"/>
      <c r="T193" s="560"/>
      <c r="U193" s="557"/>
      <c r="V193" s="99"/>
      <c r="W193" s="100" t="str">
        <f>IF(COUNTBLANK(AC186:AC189)=0,IF(AC188&gt;AC189,W188,W189),"-")</f>
        <v>-</v>
      </c>
      <c r="X193" s="101"/>
      <c r="Y193" s="101"/>
      <c r="Z193" s="101"/>
      <c r="AA193" s="102"/>
      <c r="AB193" s="569"/>
      <c r="AC193" s="104"/>
      <c r="AD193" s="560"/>
      <c r="AE193" s="557"/>
      <c r="AF193" s="105"/>
      <c r="AG193" s="106" t="str">
        <f>IF(COUNTBLANK(AM186:AM189)=0,IF(AM188&gt;AM189,AG188,AG189),"-")</f>
        <v>-</v>
      </c>
      <c r="AH193" s="107"/>
      <c r="AI193" s="107"/>
      <c r="AJ193" s="107"/>
      <c r="AK193" s="108"/>
      <c r="AL193" s="570"/>
      <c r="AM193" s="110"/>
      <c r="AN193" s="259"/>
    </row>
    <row r="194" ht="27.0" customHeight="1">
      <c r="A194" s="259"/>
      <c r="B194" s="571">
        <v>20.0</v>
      </c>
      <c r="C194" s="112" t="str">
        <f>IF(COUNTBLANK(I186:I189)=0,IF(I186&gt;I187,C187,C186),"-")</f>
        <v>-</v>
      </c>
      <c r="G194" s="113"/>
      <c r="H194" s="572"/>
      <c r="I194" s="115"/>
      <c r="J194" s="560"/>
      <c r="K194" s="557"/>
      <c r="L194" s="573">
        <v>22.0</v>
      </c>
      <c r="M194" s="112" t="str">
        <f>IF(COUNTBLANK(S186:S189)=0,IF(S186&gt;S187,M187,M186),"-")</f>
        <v>-</v>
      </c>
      <c r="Q194" s="113"/>
      <c r="R194" s="572"/>
      <c r="S194" s="117"/>
      <c r="T194" s="560"/>
      <c r="U194" s="557"/>
      <c r="V194" s="574">
        <v>24.0</v>
      </c>
      <c r="W194" s="112" t="str">
        <f>IF(COUNTBLANK(AC186:AC189)=0,IF(AC186&gt;AC187,W187,W186),"-")</f>
        <v>-</v>
      </c>
      <c r="AA194" s="113"/>
      <c r="AB194" s="572"/>
      <c r="AC194" s="119"/>
      <c r="AD194" s="560"/>
      <c r="AE194" s="557"/>
      <c r="AF194" s="575">
        <v>26.0</v>
      </c>
      <c r="AG194" s="112" t="str">
        <f>IF(COUNTBLANK(AM186:AM189)=0,IF(AM186&gt;AM187,AG187,AG186),"-")</f>
        <v>-</v>
      </c>
      <c r="AK194" s="113"/>
      <c r="AL194" s="572"/>
      <c r="AM194" s="121"/>
      <c r="AN194" s="259"/>
    </row>
    <row r="195" ht="27.0" customHeight="1">
      <c r="A195" s="259"/>
      <c r="B195" s="122"/>
      <c r="C195" s="585" t="str">
        <f>IF(COUNTBLANK(I186:I189)=0,IF(I188&gt;I189,C189,C188),"-")</f>
        <v>-</v>
      </c>
      <c r="D195" s="185"/>
      <c r="E195" s="185"/>
      <c r="F195" s="185"/>
      <c r="G195" s="186"/>
      <c r="H195" s="586"/>
      <c r="I195" s="188"/>
      <c r="J195" s="560"/>
      <c r="K195" s="557"/>
      <c r="L195" s="127"/>
      <c r="M195" s="128" t="str">
        <f>IF(COUNTBLANK(S186:S189)=0,IF(S188&gt;S189,M189,M188),"-")</f>
        <v>-</v>
      </c>
      <c r="N195" s="129"/>
      <c r="O195" s="129"/>
      <c r="P195" s="129"/>
      <c r="Q195" s="130"/>
      <c r="R195" s="577"/>
      <c r="S195" s="132"/>
      <c r="T195" s="560"/>
      <c r="U195" s="557"/>
      <c r="V195" s="133"/>
      <c r="W195" s="134" t="str">
        <f>IF(COUNTBLANK(AC186:AC189)=0,IF(AC188&gt;AC189,W189,W188),"-")</f>
        <v>-</v>
      </c>
      <c r="X195" s="135"/>
      <c r="Y195" s="135"/>
      <c r="Z195" s="135"/>
      <c r="AA195" s="136"/>
      <c r="AB195" s="578"/>
      <c r="AC195" s="138"/>
      <c r="AD195" s="560"/>
      <c r="AE195" s="557"/>
      <c r="AF195" s="139"/>
      <c r="AG195" s="587" t="str">
        <f>IF(COUNTBLANK(AM186:AM189)=0,IF(AM188&gt;AM189,AG189,AG188),"-")</f>
        <v>-</v>
      </c>
      <c r="AH195" s="192"/>
      <c r="AI195" s="192"/>
      <c r="AJ195" s="192"/>
      <c r="AK195" s="193"/>
      <c r="AL195" s="588"/>
      <c r="AM195" s="195"/>
      <c r="AN195" s="259"/>
    </row>
    <row r="196" ht="13.5" customHeight="1">
      <c r="A196" s="259"/>
      <c r="B196" s="145" t="s">
        <v>60</v>
      </c>
      <c r="C196" s="146" t="s">
        <v>5</v>
      </c>
      <c r="D196" s="147"/>
      <c r="E196" s="147"/>
      <c r="F196" s="147"/>
      <c r="G196" s="148"/>
      <c r="H196" s="149" t="s">
        <v>57</v>
      </c>
      <c r="I196" s="150"/>
      <c r="J196" s="151"/>
      <c r="K196" s="144"/>
      <c r="L196" s="152" t="s">
        <v>60</v>
      </c>
      <c r="M196" s="153" t="s">
        <v>5</v>
      </c>
      <c r="N196" s="154"/>
      <c r="O196" s="154"/>
      <c r="P196" s="154"/>
      <c r="Q196" s="155"/>
      <c r="R196" s="156" t="s">
        <v>57</v>
      </c>
      <c r="S196" s="157"/>
      <c r="T196" s="151"/>
      <c r="U196" s="144"/>
      <c r="V196" s="158" t="s">
        <v>60</v>
      </c>
      <c r="W196" s="159" t="s">
        <v>5</v>
      </c>
      <c r="X196" s="160"/>
      <c r="Y196" s="160"/>
      <c r="Z196" s="160"/>
      <c r="AA196" s="161"/>
      <c r="AB196" s="162" t="s">
        <v>57</v>
      </c>
      <c r="AC196" s="163"/>
      <c r="AD196" s="151"/>
      <c r="AE196" s="144"/>
      <c r="AF196" s="196" t="s">
        <v>60</v>
      </c>
      <c r="AG196" s="197" t="s">
        <v>5</v>
      </c>
      <c r="AH196" s="198"/>
      <c r="AI196" s="198"/>
      <c r="AJ196" s="198"/>
      <c r="AK196" s="199"/>
      <c r="AL196" s="200" t="s">
        <v>57</v>
      </c>
      <c r="AM196" s="201"/>
      <c r="AN196" s="259"/>
    </row>
    <row r="197" ht="27.0" customHeight="1">
      <c r="A197" s="259"/>
      <c r="B197" s="551" t="str">
        <f>B174</f>
        <v>BARRAGES : 14H15 - 16H15</v>
      </c>
      <c r="C197" s="580"/>
      <c r="D197" s="580"/>
      <c r="E197" s="580"/>
      <c r="F197" s="580"/>
      <c r="G197" s="580"/>
      <c r="H197" s="552" t="s">
        <v>56</v>
      </c>
      <c r="I197" s="553" t="s">
        <v>57</v>
      </c>
      <c r="J197" s="151"/>
      <c r="K197" s="151"/>
      <c r="L197" s="581" t="str">
        <f>B197</f>
        <v>BARRAGES : 14H15 - 16H15</v>
      </c>
      <c r="M197" s="580"/>
      <c r="N197" s="580"/>
      <c r="O197" s="580"/>
      <c r="P197" s="580"/>
      <c r="Q197" s="580"/>
      <c r="R197" s="552" t="s">
        <v>56</v>
      </c>
      <c r="S197" s="553" t="s">
        <v>57</v>
      </c>
      <c r="T197" s="151"/>
      <c r="U197" s="151"/>
      <c r="V197" s="582" t="str">
        <f>B197</f>
        <v>BARRAGES : 14H15 - 16H15</v>
      </c>
      <c r="W197" s="580"/>
      <c r="X197" s="580"/>
      <c r="Y197" s="580"/>
      <c r="Z197" s="580"/>
      <c r="AA197" s="580"/>
      <c r="AB197" s="552" t="s">
        <v>56</v>
      </c>
      <c r="AC197" s="553" t="s">
        <v>57</v>
      </c>
      <c r="AD197" s="151"/>
      <c r="AE197" s="151"/>
      <c r="AF197" s="583" t="str">
        <f>B197</f>
        <v>BARRAGES : 14H15 - 16H15</v>
      </c>
      <c r="AG197" s="580"/>
      <c r="AH197" s="580"/>
      <c r="AI197" s="580"/>
      <c r="AJ197" s="580"/>
      <c r="AK197" s="580"/>
      <c r="AL197" s="552" t="s">
        <v>56</v>
      </c>
      <c r="AM197" s="553" t="s">
        <v>57</v>
      </c>
      <c r="AN197" s="259"/>
    </row>
    <row r="198" ht="27.0" customHeight="1">
      <c r="A198" s="259"/>
      <c r="B198" s="558">
        <v>62.0</v>
      </c>
      <c r="C198" s="63" t="str">
        <f>IF(COUNTBLANK(I192:I195)=0,IF(I192&gt;I193,C193,C192),"-")</f>
        <v>-</v>
      </c>
      <c r="D198" s="64"/>
      <c r="E198" s="64"/>
      <c r="F198" s="64"/>
      <c r="G198" s="65"/>
      <c r="H198" s="559"/>
      <c r="I198" s="67"/>
      <c r="J198" s="560"/>
      <c r="K198" s="557"/>
      <c r="L198" s="561">
        <v>64.0</v>
      </c>
      <c r="M198" s="70" t="str">
        <f>IF(COUNTBLANK(S192:S195)=0,IF(S192&gt;S193,M193,M192),"-")</f>
        <v>-</v>
      </c>
      <c r="N198" s="71"/>
      <c r="O198" s="71"/>
      <c r="P198" s="71"/>
      <c r="Q198" s="72"/>
      <c r="R198" s="562"/>
      <c r="S198" s="74"/>
      <c r="T198" s="560"/>
      <c r="U198" s="557"/>
      <c r="V198" s="563">
        <v>60.0</v>
      </c>
      <c r="W198" s="76" t="str">
        <f>IF(COUNTBLANK(AC192:AC195)=0,IF(AC192&gt;AC193,W193,W192),"-")</f>
        <v>-</v>
      </c>
      <c r="X198" s="77"/>
      <c r="Y198" s="77"/>
      <c r="Z198" s="77"/>
      <c r="AA198" s="78"/>
      <c r="AB198" s="564"/>
      <c r="AC198" s="80"/>
      <c r="AD198" s="560"/>
      <c r="AE198" s="557"/>
      <c r="AF198" s="565">
        <v>58.0</v>
      </c>
      <c r="AG198" s="82" t="str">
        <f>IF(COUNTBLANK(AM192:AM195)=0,IF(AM192&gt;AM193,AG193,AG192),"-")</f>
        <v>-</v>
      </c>
      <c r="AH198" s="83"/>
      <c r="AI198" s="83"/>
      <c r="AJ198" s="83"/>
      <c r="AK198" s="84"/>
      <c r="AL198" s="566"/>
      <c r="AM198" s="86"/>
      <c r="AN198" s="259"/>
    </row>
    <row r="199" ht="27.0" customHeight="1">
      <c r="A199" s="259"/>
      <c r="B199" s="122"/>
      <c r="C199" s="585" t="str">
        <f>IF(COUNTBLANK(I192:I195)=0,IF(I194&gt;I195,C194,C195),"-")</f>
        <v>-</v>
      </c>
      <c r="D199" s="185"/>
      <c r="E199" s="185"/>
      <c r="F199" s="185"/>
      <c r="G199" s="186"/>
      <c r="H199" s="586"/>
      <c r="I199" s="188"/>
      <c r="J199" s="560"/>
      <c r="K199" s="557"/>
      <c r="L199" s="127"/>
      <c r="M199" s="128" t="str">
        <f>IF(COUNTBLANK(S192:S195)=0,IF(S194&gt;S195,M194,M195),"-")</f>
        <v>-</v>
      </c>
      <c r="N199" s="129"/>
      <c r="O199" s="129"/>
      <c r="P199" s="129"/>
      <c r="Q199" s="130"/>
      <c r="R199" s="577"/>
      <c r="S199" s="132"/>
      <c r="T199" s="560"/>
      <c r="U199" s="557"/>
      <c r="V199" s="133"/>
      <c r="W199" s="134" t="str">
        <f>IF(COUNTBLANK(AC192:AC195)=0,IF(AC194&gt;AC195,W194,W195),"-")</f>
        <v>-</v>
      </c>
      <c r="X199" s="135"/>
      <c r="Y199" s="135"/>
      <c r="Z199" s="135"/>
      <c r="AA199" s="136"/>
      <c r="AB199" s="578"/>
      <c r="AC199" s="138"/>
      <c r="AD199" s="560"/>
      <c r="AE199" s="557"/>
      <c r="AF199" s="139"/>
      <c r="AG199" s="587" t="str">
        <f>IF(COUNTBLANK(AM192:AM195)=0,IF(AM194&gt;AM195,AG194,AG195),"-")</f>
        <v>-</v>
      </c>
      <c r="AH199" s="192"/>
      <c r="AI199" s="192"/>
      <c r="AJ199" s="192"/>
      <c r="AK199" s="193"/>
      <c r="AL199" s="588"/>
      <c r="AM199" s="195"/>
      <c r="AN199" s="259"/>
    </row>
    <row r="200" ht="13.5" customHeight="1">
      <c r="A200" s="259"/>
      <c r="B200" s="145" t="s">
        <v>60</v>
      </c>
      <c r="C200" s="146" t="s">
        <v>5</v>
      </c>
      <c r="D200" s="147"/>
      <c r="E200" s="147"/>
      <c r="F200" s="147"/>
      <c r="G200" s="148"/>
      <c r="H200" s="149" t="s">
        <v>57</v>
      </c>
      <c r="I200" s="150"/>
      <c r="J200" s="204"/>
      <c r="K200" s="203"/>
      <c r="L200" s="152" t="s">
        <v>60</v>
      </c>
      <c r="M200" s="153" t="s">
        <v>5</v>
      </c>
      <c r="N200" s="154"/>
      <c r="O200" s="154"/>
      <c r="P200" s="154"/>
      <c r="Q200" s="155"/>
      <c r="R200" s="156" t="s">
        <v>57</v>
      </c>
      <c r="S200" s="157"/>
      <c r="T200" s="204"/>
      <c r="U200" s="203"/>
      <c r="V200" s="158" t="s">
        <v>60</v>
      </c>
      <c r="W200" s="159" t="s">
        <v>5</v>
      </c>
      <c r="X200" s="160"/>
      <c r="Y200" s="160"/>
      <c r="Z200" s="160"/>
      <c r="AA200" s="161"/>
      <c r="AB200" s="162" t="s">
        <v>57</v>
      </c>
      <c r="AC200" s="163"/>
      <c r="AD200" s="204"/>
      <c r="AE200" s="203"/>
      <c r="AF200" s="196" t="s">
        <v>60</v>
      </c>
      <c r="AG200" s="197" t="s">
        <v>5</v>
      </c>
      <c r="AH200" s="198"/>
      <c r="AI200" s="198"/>
      <c r="AJ200" s="198"/>
      <c r="AK200" s="199"/>
      <c r="AL200" s="200" t="s">
        <v>57</v>
      </c>
      <c r="AM200" s="201"/>
      <c r="AN200" s="259"/>
    </row>
    <row r="201" ht="27.0" customHeight="1">
      <c r="A201" s="259"/>
      <c r="B201" s="593"/>
      <c r="C201" s="207"/>
      <c r="D201" s="207"/>
      <c r="E201" s="207"/>
      <c r="F201" s="207"/>
      <c r="G201" s="207"/>
      <c r="H201" s="207"/>
      <c r="I201" s="208"/>
      <c r="J201" s="592"/>
      <c r="K201" s="592"/>
      <c r="L201" s="593"/>
      <c r="M201" s="207"/>
      <c r="N201" s="207"/>
      <c r="O201" s="207"/>
      <c r="P201" s="207"/>
      <c r="Q201" s="207"/>
      <c r="R201" s="207"/>
      <c r="S201" s="207"/>
      <c r="T201" s="592"/>
      <c r="U201" s="592"/>
      <c r="V201" s="593"/>
      <c r="W201" s="207"/>
      <c r="X201" s="207"/>
      <c r="Y201" s="207"/>
      <c r="Z201" s="207"/>
      <c r="AA201" s="207"/>
      <c r="AB201" s="207"/>
      <c r="AC201" s="207"/>
      <c r="AD201" s="592"/>
      <c r="AE201" s="592"/>
      <c r="AF201" s="593"/>
      <c r="AG201" s="207"/>
      <c r="AH201" s="207"/>
      <c r="AI201" s="207"/>
      <c r="AJ201" s="207"/>
      <c r="AK201" s="207"/>
      <c r="AL201" s="207"/>
      <c r="AM201" s="207"/>
      <c r="AN201" s="259"/>
    </row>
    <row r="202" ht="27.0" customHeight="1">
      <c r="A202" s="259"/>
      <c r="B202" s="558" t="s">
        <v>832</v>
      </c>
      <c r="C202" s="594" t="str">
        <f>IF(COUNTBLANK(I192:I195)=0,IF(I192&gt;I193,C192,C193),"-")</f>
        <v>-</v>
      </c>
      <c r="D202" s="64"/>
      <c r="E202" s="64"/>
      <c r="F202" s="64"/>
      <c r="G202" s="64"/>
      <c r="H202" s="595"/>
      <c r="I202" s="211"/>
      <c r="J202" s="530"/>
      <c r="K202" s="530"/>
      <c r="L202" s="561" t="s">
        <v>833</v>
      </c>
      <c r="M202" s="596" t="str">
        <f>IF(COUNTBLANK(S192:S195)=0,IF(S192&gt;S193,M192,M193),"-")</f>
        <v>-</v>
      </c>
      <c r="N202" s="71"/>
      <c r="O202" s="71"/>
      <c r="P202" s="71"/>
      <c r="Q202" s="71"/>
      <c r="R202" s="597"/>
      <c r="S202" s="598"/>
      <c r="T202" s="530"/>
      <c r="U202" s="530"/>
      <c r="V202" s="563" t="s">
        <v>834</v>
      </c>
      <c r="W202" s="599" t="str">
        <f>IF(COUNTBLANK(AC192:AC195)=0,IF(AC192&gt;AC193,W192,W193),"-")</f>
        <v>-</v>
      </c>
      <c r="X202" s="77"/>
      <c r="Y202" s="77"/>
      <c r="Z202" s="77"/>
      <c r="AA202" s="77"/>
      <c r="AB202" s="600"/>
      <c r="AC202" s="601"/>
      <c r="AD202" s="530"/>
      <c r="AE202" s="530"/>
      <c r="AF202" s="565" t="s">
        <v>835</v>
      </c>
      <c r="AG202" s="602" t="str">
        <f>IF(COUNTBLANK(AM192:AM195)=0,IF(AM192&gt;AM193,AG192,AG193),"-")</f>
        <v>-</v>
      </c>
      <c r="AH202" s="83"/>
      <c r="AI202" s="83"/>
      <c r="AJ202" s="83"/>
      <c r="AK202" s="83"/>
      <c r="AL202" s="603"/>
      <c r="AM202" s="604"/>
      <c r="AN202" s="259"/>
    </row>
    <row r="203" ht="27.0" customHeight="1">
      <c r="A203" s="259"/>
      <c r="B203" s="605" t="s">
        <v>836</v>
      </c>
      <c r="C203" s="606" t="str">
        <f>IF(COUNTBLANK(I198:I199)=0,IF(I198&gt;I199,C198,C199),"-")</f>
        <v>-</v>
      </c>
      <c r="H203" s="607"/>
      <c r="I203" s="224"/>
      <c r="J203" s="530"/>
      <c r="K203" s="530"/>
      <c r="L203" s="608" t="s">
        <v>837</v>
      </c>
      <c r="M203" s="609" t="str">
        <f>IF(COUNTBLANK(S198:S199)=0,IF(S198&gt;S199,M198,M199),"-")</f>
        <v>-</v>
      </c>
      <c r="R203" s="610"/>
      <c r="S203" s="611"/>
      <c r="T203" s="530"/>
      <c r="U203" s="530"/>
      <c r="V203" s="612" t="s">
        <v>838</v>
      </c>
      <c r="W203" s="613" t="str">
        <f>IF(COUNTBLANK(AC198:AC199)=0,IF(AC198&gt;AC199,W198,W199),"-")</f>
        <v>-</v>
      </c>
      <c r="AB203" s="614"/>
      <c r="AC203" s="615"/>
      <c r="AD203" s="530"/>
      <c r="AE203" s="530"/>
      <c r="AF203" s="616" t="s">
        <v>839</v>
      </c>
      <c r="AG203" s="617" t="str">
        <f>IF(COUNTBLANK(AM198:AM199)=0,IF(AM198&gt;AM199,AG198,AG199),"-")</f>
        <v>-</v>
      </c>
      <c r="AL203" s="618"/>
      <c r="AM203" s="619"/>
      <c r="AN203" s="259"/>
    </row>
    <row r="204" ht="27.0" customHeight="1">
      <c r="A204" s="259"/>
      <c r="B204" s="571" t="s">
        <v>840</v>
      </c>
      <c r="C204" s="620" t="str">
        <f>IF(COUNTBLANK(I198:I199)=0,IF(I198&gt;I199,C199,C198),"-")</f>
        <v>-</v>
      </c>
      <c r="H204" s="621"/>
      <c r="I204" s="239"/>
      <c r="J204" s="530"/>
      <c r="K204" s="530"/>
      <c r="L204" s="573" t="s">
        <v>841</v>
      </c>
      <c r="M204" s="620" t="str">
        <f>IF(COUNTBLANK(S198:S199)=0,IF(S198&gt;S199,M199,M198),"-")</f>
        <v>-</v>
      </c>
      <c r="R204" s="621"/>
      <c r="S204" s="622"/>
      <c r="T204" s="530"/>
      <c r="U204" s="530"/>
      <c r="V204" s="574" t="s">
        <v>842</v>
      </c>
      <c r="W204" s="620" t="str">
        <f>IF(COUNTBLANK(AC198:AC199)=0,IF(AC198&gt;AC199,W199,W198),"-")</f>
        <v>-</v>
      </c>
      <c r="AB204" s="621"/>
      <c r="AC204" s="623"/>
      <c r="AD204" s="530"/>
      <c r="AE204" s="530"/>
      <c r="AF204" s="575" t="s">
        <v>843</v>
      </c>
      <c r="AG204" s="620" t="str">
        <f>IF(COUNTBLANK(AM198:AM199)=0,IF(AM198&gt;AM199,AG199,AG198),"-")</f>
        <v>-</v>
      </c>
      <c r="AL204" s="621"/>
      <c r="AM204" s="624"/>
      <c r="AN204" s="259"/>
    </row>
    <row r="205" ht="27.0" customHeight="1">
      <c r="A205" s="259"/>
      <c r="B205" s="625" t="s">
        <v>844</v>
      </c>
      <c r="C205" s="626" t="str">
        <f>IF(COUNTBLANK(I192:I195)=0,IF(I194&gt;I195,C195,C194),"-")</f>
        <v>-</v>
      </c>
      <c r="D205" s="185"/>
      <c r="E205" s="185"/>
      <c r="F205" s="185"/>
      <c r="G205" s="185"/>
      <c r="H205" s="627"/>
      <c r="I205" s="246"/>
      <c r="J205" s="530"/>
      <c r="K205" s="530"/>
      <c r="L205" s="628" t="s">
        <v>845</v>
      </c>
      <c r="M205" s="629" t="str">
        <f>IF(COUNTBLANK(S192:S195)=0,IF(S194&gt;S195,M195,M194),"-")</f>
        <v>-</v>
      </c>
      <c r="N205" s="129"/>
      <c r="O205" s="129"/>
      <c r="P205" s="129"/>
      <c r="Q205" s="129"/>
      <c r="R205" s="630"/>
      <c r="S205" s="631"/>
      <c r="T205" s="530"/>
      <c r="U205" s="530"/>
      <c r="V205" s="632" t="s">
        <v>846</v>
      </c>
      <c r="W205" s="633" t="str">
        <f>IF(COUNTBLANK(AC192:AC195)=0,IF(AC194&gt;AC195,W195,W194),"-")</f>
        <v>-</v>
      </c>
      <c r="X205" s="135"/>
      <c r="Y205" s="135"/>
      <c r="Z205" s="135"/>
      <c r="AA205" s="135"/>
      <c r="AB205" s="634"/>
      <c r="AC205" s="635"/>
      <c r="AD205" s="530"/>
      <c r="AE205" s="530"/>
      <c r="AF205" s="636" t="s">
        <v>847</v>
      </c>
      <c r="AG205" s="637" t="str">
        <f>IF(COUNTBLANK(AM192:AM195)=0,IF(AM194&gt;AM195,AG195,AG194),"-")</f>
        <v>-</v>
      </c>
      <c r="AH205" s="192"/>
      <c r="AI205" s="192"/>
      <c r="AJ205" s="192"/>
      <c r="AK205" s="192"/>
      <c r="AL205" s="638"/>
      <c r="AM205" s="639"/>
      <c r="AN205" s="259"/>
    </row>
    <row r="206" ht="27.0" customHeight="1">
      <c r="A206" s="259"/>
      <c r="B206" s="259"/>
      <c r="C206" s="259"/>
      <c r="D206" s="259"/>
      <c r="E206" s="259"/>
      <c r="F206" s="259"/>
      <c r="G206" s="259"/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  <c r="T206" s="259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</row>
    <row r="207" ht="27.0" customHeight="1">
      <c r="A207" s="259"/>
      <c r="B207" s="46" t="s">
        <v>278</v>
      </c>
      <c r="C207" s="47"/>
      <c r="D207" s="47"/>
      <c r="E207" s="47"/>
      <c r="F207" s="47"/>
      <c r="G207" s="47"/>
      <c r="H207" s="47"/>
      <c r="I207" s="47"/>
      <c r="J207" s="549"/>
      <c r="K207" s="549"/>
      <c r="L207" s="48" t="s">
        <v>279</v>
      </c>
      <c r="M207" s="49"/>
      <c r="N207" s="49"/>
      <c r="O207" s="49"/>
      <c r="P207" s="49"/>
      <c r="Q207" s="49"/>
      <c r="R207" s="49"/>
      <c r="S207" s="49"/>
      <c r="T207" s="549"/>
      <c r="U207" s="549"/>
      <c r="V207" s="50" t="s">
        <v>280</v>
      </c>
      <c r="W207" s="51"/>
      <c r="X207" s="51"/>
      <c r="Y207" s="51"/>
      <c r="Z207" s="51"/>
      <c r="AA207" s="51"/>
      <c r="AB207" s="51"/>
      <c r="AC207" s="51"/>
      <c r="AD207" s="549"/>
      <c r="AE207" s="549"/>
      <c r="AF207" s="52" t="s">
        <v>281</v>
      </c>
      <c r="AG207" s="53"/>
      <c r="AH207" s="53"/>
      <c r="AI207" s="53"/>
      <c r="AJ207" s="53"/>
      <c r="AK207" s="53"/>
      <c r="AL207" s="53"/>
      <c r="AM207" s="53"/>
      <c r="AN207" s="259"/>
    </row>
    <row r="208" ht="27.0" customHeight="1">
      <c r="A208" s="259"/>
      <c r="B208" s="551" t="str">
        <f>B185</f>
        <v>PARTIE 1 : 07H30 - 09H30 (VEN) CHAPONNAY</v>
      </c>
      <c r="C208" s="550"/>
      <c r="D208" s="550"/>
      <c r="E208" s="550"/>
      <c r="F208" s="550"/>
      <c r="G208" s="550"/>
      <c r="H208" s="552" t="s">
        <v>56</v>
      </c>
      <c r="I208" s="553" t="s">
        <v>57</v>
      </c>
      <c r="J208" s="550"/>
      <c r="K208" s="550"/>
      <c r="L208" s="554" t="str">
        <f>B208</f>
        <v>PARTIE 1 : 07H30 - 09H30 (VEN) CHAPONNAY</v>
      </c>
      <c r="M208" s="550"/>
      <c r="N208" s="550"/>
      <c r="O208" s="550"/>
      <c r="P208" s="550"/>
      <c r="Q208" s="550"/>
      <c r="R208" s="552" t="s">
        <v>56</v>
      </c>
      <c r="S208" s="553" t="s">
        <v>57</v>
      </c>
      <c r="T208" s="550"/>
      <c r="U208" s="550"/>
      <c r="V208" s="555" t="str">
        <f>B208</f>
        <v>PARTIE 1 : 07H30 - 09H30 (VEN) CHAPONNAY</v>
      </c>
      <c r="W208" s="550"/>
      <c r="X208" s="550"/>
      <c r="Y208" s="550"/>
      <c r="Z208" s="550"/>
      <c r="AA208" s="550"/>
      <c r="AB208" s="552" t="s">
        <v>56</v>
      </c>
      <c r="AC208" s="553" t="s">
        <v>57</v>
      </c>
      <c r="AD208" s="550"/>
      <c r="AE208" s="550"/>
      <c r="AF208" s="556" t="str">
        <f>B208</f>
        <v>PARTIE 1 : 07H30 - 09H30 (VEN) CHAPONNAY</v>
      </c>
      <c r="AG208" s="550"/>
      <c r="AH208" s="550"/>
      <c r="AI208" s="550"/>
      <c r="AJ208" s="550"/>
      <c r="AK208" s="550"/>
      <c r="AL208" s="552" t="s">
        <v>56</v>
      </c>
      <c r="AM208" s="553" t="s">
        <v>57</v>
      </c>
      <c r="AN208" s="259"/>
    </row>
    <row r="209" ht="27.0" customHeight="1">
      <c r="A209" s="259"/>
      <c r="B209" s="558">
        <v>25.0</v>
      </c>
      <c r="C209" s="63" t="str">
        <f>IFERROR(VLOOKUP("13A",$G$8:$N$135,3,FALSE),"")</f>
        <v>MACON Christian (16)</v>
      </c>
      <c r="D209" s="64"/>
      <c r="E209" s="64"/>
      <c r="F209" s="64"/>
      <c r="G209" s="65"/>
      <c r="H209" s="559"/>
      <c r="I209" s="67"/>
      <c r="J209" s="560"/>
      <c r="K209" s="557"/>
      <c r="L209" s="561">
        <v>27.0</v>
      </c>
      <c r="M209" s="70" t="str">
        <f>IFERROR(VLOOKUP("14A",$G$8:$N$135,3,FALSE),"")</f>
        <v>NESSAL Damien (62)</v>
      </c>
      <c r="N209" s="71"/>
      <c r="O209" s="71"/>
      <c r="P209" s="71"/>
      <c r="Q209" s="72"/>
      <c r="R209" s="562"/>
      <c r="S209" s="74"/>
      <c r="T209" s="560"/>
      <c r="U209" s="557"/>
      <c r="V209" s="563">
        <v>29.0</v>
      </c>
      <c r="W209" s="76" t="str">
        <f>IFERROR(VLOOKUP("15A",$G$8:$N$135,3,FALSE),"")</f>
        <v>ULMANN François (01)</v>
      </c>
      <c r="X209" s="77"/>
      <c r="Y209" s="77"/>
      <c r="Z209" s="77"/>
      <c r="AA209" s="78"/>
      <c r="AB209" s="564"/>
      <c r="AC209" s="80"/>
      <c r="AD209" s="560"/>
      <c r="AE209" s="557"/>
      <c r="AF209" s="565">
        <v>31.0</v>
      </c>
      <c r="AG209" s="82" t="str">
        <f>IFERROR(VLOOKUP("16A",$G$8:$N$135,3,FALSE),"")</f>
        <v>BASLY Michel (72)</v>
      </c>
      <c r="AH209" s="83"/>
      <c r="AI209" s="83"/>
      <c r="AJ209" s="83"/>
      <c r="AK209" s="84"/>
      <c r="AL209" s="566"/>
      <c r="AM209" s="86"/>
      <c r="AN209" s="259"/>
    </row>
    <row r="210" ht="27.0" customHeight="1">
      <c r="A210" s="259"/>
      <c r="B210" s="87"/>
      <c r="C210" s="88" t="str">
        <f>IFERROR(VLOOKUP("13B",$G$8:$N$135,3,FALSE),"")</f>
        <v>JOLY Romain (62)</v>
      </c>
      <c r="D210" s="89"/>
      <c r="E210" s="89"/>
      <c r="F210" s="89"/>
      <c r="G210" s="90"/>
      <c r="H210" s="567"/>
      <c r="I210" s="92"/>
      <c r="J210" s="560"/>
      <c r="K210" s="557"/>
      <c r="L210" s="93"/>
      <c r="M210" s="94" t="str">
        <f>IFERROR(VLOOKUP("14B",$G$8:$N$135,3,FALSE),"")</f>
        <v>LUCE Maxime (78)</v>
      </c>
      <c r="N210" s="95"/>
      <c r="O210" s="95"/>
      <c r="P210" s="95"/>
      <c r="Q210" s="96"/>
      <c r="R210" s="568"/>
      <c r="S210" s="98"/>
      <c r="T210" s="560"/>
      <c r="U210" s="557"/>
      <c r="V210" s="99"/>
      <c r="W210" s="100" t="str">
        <f>IFERROR(VLOOKUP("15B",$G$8:$N$135,3,FALSE),"")</f>
        <v>LIMOGES Dominique (34)</v>
      </c>
      <c r="X210" s="101"/>
      <c r="Y210" s="101"/>
      <c r="Z210" s="101"/>
      <c r="AA210" s="102"/>
      <c r="AB210" s="569"/>
      <c r="AC210" s="104"/>
      <c r="AD210" s="560"/>
      <c r="AE210" s="557"/>
      <c r="AF210" s="105"/>
      <c r="AG210" s="106" t="str">
        <f>IFERROR(VLOOKUP("16B",$G$8:$N$135,3,FALSE),"")</f>
        <v>LEGER Philippe (77)</v>
      </c>
      <c r="AH210" s="107"/>
      <c r="AI210" s="107"/>
      <c r="AJ210" s="107"/>
      <c r="AK210" s="108"/>
      <c r="AL210" s="570"/>
      <c r="AM210" s="110"/>
      <c r="AN210" s="259"/>
    </row>
    <row r="211" ht="27.0" customHeight="1">
      <c r="A211" s="259"/>
      <c r="B211" s="571">
        <v>26.0</v>
      </c>
      <c r="C211" s="112" t="str">
        <f>IFERROR(VLOOKUP("13C",$G$8:$N$135,3,FALSE),"")</f>
        <v>ROCHE Cyril (69)</v>
      </c>
      <c r="G211" s="113"/>
      <c r="H211" s="572"/>
      <c r="I211" s="115"/>
      <c r="J211" s="560"/>
      <c r="K211" s="557"/>
      <c r="L211" s="573">
        <v>28.0</v>
      </c>
      <c r="M211" s="112" t="str">
        <f>IFERROR(VLOOKUP("14C",$G$8:$N$135,3,FALSE),"")</f>
        <v>ROCHE Patrick (42)</v>
      </c>
      <c r="Q211" s="113"/>
      <c r="R211" s="572"/>
      <c r="S211" s="117"/>
      <c r="T211" s="560"/>
      <c r="U211" s="557"/>
      <c r="V211" s="574">
        <v>30.0</v>
      </c>
      <c r="W211" s="112" t="str">
        <f>IFERROR(VLOOKUP("15C",$G$8:$N$135,3,FALSE),"")</f>
        <v>FIAT Brice (38)</v>
      </c>
      <c r="AA211" s="113"/>
      <c r="AB211" s="572"/>
      <c r="AC211" s="119"/>
      <c r="AD211" s="560"/>
      <c r="AE211" s="557"/>
      <c r="AF211" s="575">
        <v>32.0</v>
      </c>
      <c r="AG211" s="112" t="str">
        <f>IFERROR(VLOOKUP("16C",$G$8:$N$135,3,FALSE),"")</f>
        <v>PERRIN Nicolas (69)</v>
      </c>
      <c r="AK211" s="113"/>
      <c r="AL211" s="572"/>
      <c r="AM211" s="121"/>
      <c r="AN211" s="259"/>
    </row>
    <row r="212" ht="27.0" customHeight="1">
      <c r="A212" s="259"/>
      <c r="B212" s="122"/>
      <c r="C212" s="123" t="str">
        <f>IFERROR(VLOOKUP("13D",$G$8:$N$135,3,FALSE),"")</f>
        <v>MOURZELAS Martial (07)</v>
      </c>
      <c r="G212" s="124"/>
      <c r="H212" s="576"/>
      <c r="I212" s="126"/>
      <c r="J212" s="560"/>
      <c r="K212" s="557"/>
      <c r="L212" s="127"/>
      <c r="M212" s="128" t="str">
        <f>IFERROR(VLOOKUP("14D",$G$8:$N$135,3,FALSE),"")</f>
        <v>BOINON Cédric (69)</v>
      </c>
      <c r="N212" s="129"/>
      <c r="O212" s="129"/>
      <c r="P212" s="129"/>
      <c r="Q212" s="130"/>
      <c r="R212" s="577"/>
      <c r="S212" s="132"/>
      <c r="T212" s="560"/>
      <c r="U212" s="557"/>
      <c r="V212" s="133"/>
      <c r="W212" s="134" t="str">
        <f>IFERROR(VLOOKUP("15D",$G$8:$N$135,3,FALSE),"")</f>
        <v>HERNANDEZ Jean-Marc (13)</v>
      </c>
      <c r="X212" s="135"/>
      <c r="Y212" s="135"/>
      <c r="Z212" s="135"/>
      <c r="AA212" s="136"/>
      <c r="AB212" s="578"/>
      <c r="AC212" s="138"/>
      <c r="AD212" s="560"/>
      <c r="AE212" s="557"/>
      <c r="AF212" s="139"/>
      <c r="AG212" s="140" t="str">
        <f>IFERROR(VLOOKUP("16D",$G$8:$N$135,3,FALSE),"")</f>
        <v>CHALLAMEL François (74)</v>
      </c>
      <c r="AK212" s="141"/>
      <c r="AL212" s="579"/>
      <c r="AM212" s="143"/>
      <c r="AN212" s="259"/>
    </row>
    <row r="213" ht="13.5" customHeight="1">
      <c r="A213" s="259"/>
      <c r="B213" s="145" t="s">
        <v>60</v>
      </c>
      <c r="C213" s="146" t="s">
        <v>5</v>
      </c>
      <c r="D213" s="147"/>
      <c r="E213" s="147"/>
      <c r="F213" s="147"/>
      <c r="G213" s="148"/>
      <c r="H213" s="149" t="s">
        <v>57</v>
      </c>
      <c r="I213" s="150"/>
      <c r="J213" s="151"/>
      <c r="K213" s="144"/>
      <c r="L213" s="152" t="s">
        <v>60</v>
      </c>
      <c r="M213" s="153" t="s">
        <v>5</v>
      </c>
      <c r="N213" s="154"/>
      <c r="O213" s="154"/>
      <c r="P213" s="154"/>
      <c r="Q213" s="155"/>
      <c r="R213" s="156" t="s">
        <v>57</v>
      </c>
      <c r="S213" s="157"/>
      <c r="T213" s="151"/>
      <c r="U213" s="144"/>
      <c r="V213" s="158" t="s">
        <v>60</v>
      </c>
      <c r="W213" s="159" t="s">
        <v>5</v>
      </c>
      <c r="X213" s="160"/>
      <c r="Y213" s="160"/>
      <c r="Z213" s="160"/>
      <c r="AA213" s="161"/>
      <c r="AB213" s="162" t="s">
        <v>57</v>
      </c>
      <c r="AC213" s="163"/>
      <c r="AD213" s="151"/>
      <c r="AE213" s="144"/>
      <c r="AF213" s="164" t="s">
        <v>60</v>
      </c>
      <c r="AG213" s="165" t="s">
        <v>5</v>
      </c>
      <c r="AH213" s="166"/>
      <c r="AI213" s="166"/>
      <c r="AJ213" s="166"/>
      <c r="AK213" s="167"/>
      <c r="AL213" s="168" t="s">
        <v>57</v>
      </c>
      <c r="AM213" s="169"/>
      <c r="AN213" s="259"/>
    </row>
    <row r="214" ht="27.0" customHeight="1">
      <c r="A214" s="259"/>
      <c r="B214" s="551" t="str">
        <f>B191</f>
        <v>PARTIE 2 : 10H15 - 12H15</v>
      </c>
      <c r="C214" s="580"/>
      <c r="D214" s="580"/>
      <c r="E214" s="580"/>
      <c r="F214" s="580"/>
      <c r="G214" s="580"/>
      <c r="H214" s="552" t="s">
        <v>56</v>
      </c>
      <c r="I214" s="553" t="s">
        <v>57</v>
      </c>
      <c r="J214" s="151"/>
      <c r="K214" s="590" t="s">
        <v>298</v>
      </c>
      <c r="L214" s="581" t="str">
        <f>B214</f>
        <v>PARTIE 2 : 10H15 - 12H15</v>
      </c>
      <c r="M214" s="580"/>
      <c r="N214" s="580"/>
      <c r="O214" s="580"/>
      <c r="P214" s="580"/>
      <c r="Q214" s="580"/>
      <c r="R214" s="552" t="s">
        <v>56</v>
      </c>
      <c r="S214" s="553" t="s">
        <v>57</v>
      </c>
      <c r="T214" s="151"/>
      <c r="U214" s="151"/>
      <c r="V214" s="582" t="str">
        <f>B214</f>
        <v>PARTIE 2 : 10H15 - 12H15</v>
      </c>
      <c r="W214" s="580"/>
      <c r="X214" s="580"/>
      <c r="Y214" s="580"/>
      <c r="Z214" s="580"/>
      <c r="AA214" s="580"/>
      <c r="AB214" s="552" t="s">
        <v>56</v>
      </c>
      <c r="AC214" s="553" t="s">
        <v>57</v>
      </c>
      <c r="AD214" s="151"/>
      <c r="AE214" s="151"/>
      <c r="AF214" s="583" t="str">
        <f>B214</f>
        <v>PARTIE 2 : 10H15 - 12H15</v>
      </c>
      <c r="AG214" s="580"/>
      <c r="AH214" s="580"/>
      <c r="AI214" s="580"/>
      <c r="AJ214" s="580"/>
      <c r="AK214" s="580"/>
      <c r="AL214" s="552" t="s">
        <v>56</v>
      </c>
      <c r="AM214" s="553" t="s">
        <v>57</v>
      </c>
      <c r="AN214" s="259"/>
    </row>
    <row r="215" ht="27.0" customHeight="1">
      <c r="A215" s="259"/>
      <c r="B215" s="558">
        <v>27.0</v>
      </c>
      <c r="C215" s="63" t="str">
        <f>IF(COUNTBLANK(I209:I212)=0,IF(I209&gt;I210,C209,C210),"-")</f>
        <v>-</v>
      </c>
      <c r="D215" s="64"/>
      <c r="E215" s="64"/>
      <c r="F215" s="64"/>
      <c r="G215" s="65"/>
      <c r="H215" s="559"/>
      <c r="I215" s="67"/>
      <c r="J215" s="560"/>
      <c r="K215" s="557"/>
      <c r="L215" s="561">
        <v>29.0</v>
      </c>
      <c r="M215" s="70" t="str">
        <f>IF(COUNTBLANK(S209:S212)=0,IF(S209&gt;S210,M209,M210),"-")</f>
        <v>-</v>
      </c>
      <c r="N215" s="71"/>
      <c r="O215" s="71"/>
      <c r="P215" s="71"/>
      <c r="Q215" s="72"/>
      <c r="R215" s="562"/>
      <c r="S215" s="74"/>
      <c r="T215" s="560"/>
      <c r="U215" s="557"/>
      <c r="V215" s="563">
        <v>31.0</v>
      </c>
      <c r="W215" s="76" t="str">
        <f>IF(COUNTBLANK(AC209:AC212)=0,IF(AC209&gt;AC210,W209,W210),"-")</f>
        <v>-</v>
      </c>
      <c r="X215" s="77"/>
      <c r="Y215" s="77"/>
      <c r="Z215" s="77"/>
      <c r="AA215" s="78"/>
      <c r="AB215" s="564"/>
      <c r="AC215" s="80"/>
      <c r="AD215" s="560"/>
      <c r="AE215" s="557"/>
      <c r="AF215" s="565">
        <v>33.0</v>
      </c>
      <c r="AG215" s="82" t="str">
        <f>IF(COUNTBLANK(AM209:AM212)=0,IF(AM209&gt;AM210,AG209,AG210),"-")</f>
        <v>-</v>
      </c>
      <c r="AH215" s="83"/>
      <c r="AI215" s="83"/>
      <c r="AJ215" s="83"/>
      <c r="AK215" s="84"/>
      <c r="AL215" s="566"/>
      <c r="AM215" s="86"/>
      <c r="AN215" s="259"/>
    </row>
    <row r="216" ht="27.0" customHeight="1">
      <c r="A216" s="259"/>
      <c r="B216" s="87"/>
      <c r="C216" s="88" t="str">
        <f>IF(COUNTBLANK(I209:I212)=0,IF(I211&gt;I212,C211,C212),"-")</f>
        <v>-</v>
      </c>
      <c r="D216" s="89"/>
      <c r="E216" s="89"/>
      <c r="F216" s="89"/>
      <c r="G216" s="90"/>
      <c r="H216" s="567"/>
      <c r="I216" s="92"/>
      <c r="J216" s="560"/>
      <c r="K216" s="557"/>
      <c r="L216" s="93"/>
      <c r="M216" s="94" t="str">
        <f>IF(COUNTBLANK(S209:S212)=0,IF(S211&gt;S212,M211,M212),"-")</f>
        <v>-</v>
      </c>
      <c r="N216" s="95"/>
      <c r="O216" s="95"/>
      <c r="P216" s="95"/>
      <c r="Q216" s="96"/>
      <c r="R216" s="568"/>
      <c r="S216" s="98"/>
      <c r="T216" s="560"/>
      <c r="U216" s="557"/>
      <c r="V216" s="99"/>
      <c r="W216" s="100" t="str">
        <f>IF(COUNTBLANK(AC209:AC212)=0,IF(AC211&gt;AC212,W211,W212),"-")</f>
        <v>-</v>
      </c>
      <c r="X216" s="101"/>
      <c r="Y216" s="101"/>
      <c r="Z216" s="101"/>
      <c r="AA216" s="102"/>
      <c r="AB216" s="569"/>
      <c r="AC216" s="104"/>
      <c r="AD216" s="560"/>
      <c r="AE216" s="557"/>
      <c r="AF216" s="105"/>
      <c r="AG216" s="106" t="str">
        <f>IF(COUNTBLANK(AM209:AM212)=0,IF(AM211&gt;AM212,AG211,AG212),"-")</f>
        <v>-</v>
      </c>
      <c r="AH216" s="107"/>
      <c r="AI216" s="107"/>
      <c r="AJ216" s="107"/>
      <c r="AK216" s="108"/>
      <c r="AL216" s="570"/>
      <c r="AM216" s="110"/>
      <c r="AN216" s="259"/>
    </row>
    <row r="217" ht="27.0" customHeight="1">
      <c r="A217" s="259"/>
      <c r="B217" s="571">
        <v>28.0</v>
      </c>
      <c r="C217" s="112" t="str">
        <f>IF(COUNTBLANK(I209:I212)=0,IF(I209&gt;I210,C210,C209),"-")</f>
        <v>-</v>
      </c>
      <c r="G217" s="113"/>
      <c r="H217" s="572"/>
      <c r="I217" s="115"/>
      <c r="J217" s="560"/>
      <c r="K217" s="557"/>
      <c r="L217" s="573">
        <v>30.0</v>
      </c>
      <c r="M217" s="112" t="str">
        <f>IF(COUNTBLANK(S209:S212)=0,IF(S209&gt;S210,M210,M209),"-")</f>
        <v>-</v>
      </c>
      <c r="Q217" s="113"/>
      <c r="R217" s="572"/>
      <c r="S217" s="117"/>
      <c r="T217" s="560"/>
      <c r="U217" s="557"/>
      <c r="V217" s="574">
        <v>32.0</v>
      </c>
      <c r="W217" s="112" t="str">
        <f>IF(COUNTBLANK(AC209:AC212)=0,IF(AC209&gt;AC210,W210,W209),"-")</f>
        <v>-</v>
      </c>
      <c r="AA217" s="113"/>
      <c r="AB217" s="572"/>
      <c r="AC217" s="119"/>
      <c r="AD217" s="560"/>
      <c r="AE217" s="557"/>
      <c r="AF217" s="575">
        <v>34.0</v>
      </c>
      <c r="AG217" s="112" t="str">
        <f>IF(COUNTBLANK(AM209:AM212)=0,IF(AM209&gt;AM210,AG210,AG209),"-")</f>
        <v>-</v>
      </c>
      <c r="AK217" s="113"/>
      <c r="AL217" s="572"/>
      <c r="AM217" s="121"/>
      <c r="AN217" s="259"/>
    </row>
    <row r="218" ht="27.0" customHeight="1">
      <c r="A218" s="259"/>
      <c r="B218" s="122"/>
      <c r="C218" s="585" t="str">
        <f>IF(COUNTBLANK(I209:I212)=0,IF(I211&gt;I212,C212,C211),"-")</f>
        <v>-</v>
      </c>
      <c r="D218" s="185"/>
      <c r="E218" s="185"/>
      <c r="F218" s="185"/>
      <c r="G218" s="186"/>
      <c r="H218" s="586"/>
      <c r="I218" s="188"/>
      <c r="J218" s="560"/>
      <c r="K218" s="557"/>
      <c r="L218" s="127"/>
      <c r="M218" s="128" t="str">
        <f>IF(COUNTBLANK(S209:S212)=0,IF(S211&gt;S212,M212,M211),"-")</f>
        <v>-</v>
      </c>
      <c r="N218" s="129"/>
      <c r="O218" s="129"/>
      <c r="P218" s="129"/>
      <c r="Q218" s="130"/>
      <c r="R218" s="577"/>
      <c r="S218" s="132"/>
      <c r="T218" s="560"/>
      <c r="U218" s="557"/>
      <c r="V218" s="133"/>
      <c r="W218" s="134" t="str">
        <f>IF(COUNTBLANK(AC209:AC212)=0,IF(AC211&gt;AC212,W212,W211),"-")</f>
        <v>-</v>
      </c>
      <c r="X218" s="135"/>
      <c r="Y218" s="135"/>
      <c r="Z218" s="135"/>
      <c r="AA218" s="136"/>
      <c r="AB218" s="578"/>
      <c r="AC218" s="138"/>
      <c r="AD218" s="560"/>
      <c r="AE218" s="557"/>
      <c r="AF218" s="139"/>
      <c r="AG218" s="587" t="str">
        <f>IF(COUNTBLANK(AM209:AM212)=0,IF(AM211&gt;AM212,AG212,AG211),"-")</f>
        <v>-</v>
      </c>
      <c r="AH218" s="192"/>
      <c r="AI218" s="192"/>
      <c r="AJ218" s="192"/>
      <c r="AK218" s="193"/>
      <c r="AL218" s="588"/>
      <c r="AM218" s="195"/>
      <c r="AN218" s="259"/>
    </row>
    <row r="219" ht="13.5" customHeight="1">
      <c r="A219" s="259"/>
      <c r="B219" s="145" t="s">
        <v>60</v>
      </c>
      <c r="C219" s="146" t="s">
        <v>5</v>
      </c>
      <c r="D219" s="147"/>
      <c r="E219" s="147"/>
      <c r="F219" s="147"/>
      <c r="G219" s="148"/>
      <c r="H219" s="149" t="s">
        <v>57</v>
      </c>
      <c r="I219" s="150"/>
      <c r="J219" s="151"/>
      <c r="K219" s="144"/>
      <c r="L219" s="152" t="s">
        <v>60</v>
      </c>
      <c r="M219" s="153" t="s">
        <v>5</v>
      </c>
      <c r="N219" s="154"/>
      <c r="O219" s="154"/>
      <c r="P219" s="154"/>
      <c r="Q219" s="155"/>
      <c r="R219" s="156" t="s">
        <v>57</v>
      </c>
      <c r="S219" s="157"/>
      <c r="T219" s="151"/>
      <c r="U219" s="144"/>
      <c r="V219" s="158" t="s">
        <v>60</v>
      </c>
      <c r="W219" s="159" t="s">
        <v>5</v>
      </c>
      <c r="X219" s="160"/>
      <c r="Y219" s="160"/>
      <c r="Z219" s="160"/>
      <c r="AA219" s="161"/>
      <c r="AB219" s="162" t="s">
        <v>57</v>
      </c>
      <c r="AC219" s="163"/>
      <c r="AD219" s="151"/>
      <c r="AE219" s="144"/>
      <c r="AF219" s="196" t="s">
        <v>60</v>
      </c>
      <c r="AG219" s="197" t="s">
        <v>5</v>
      </c>
      <c r="AH219" s="198"/>
      <c r="AI219" s="198"/>
      <c r="AJ219" s="198"/>
      <c r="AK219" s="199"/>
      <c r="AL219" s="200" t="s">
        <v>57</v>
      </c>
      <c r="AM219" s="201"/>
      <c r="AN219" s="259"/>
    </row>
    <row r="220" ht="27.0" customHeight="1">
      <c r="A220" s="259"/>
      <c r="B220" s="551" t="str">
        <f>B197</f>
        <v>BARRAGES : 14H15 - 16H15</v>
      </c>
      <c r="C220" s="580"/>
      <c r="D220" s="580"/>
      <c r="E220" s="580"/>
      <c r="F220" s="580"/>
      <c r="G220" s="580"/>
      <c r="H220" s="552" t="s">
        <v>56</v>
      </c>
      <c r="I220" s="553" t="s">
        <v>57</v>
      </c>
      <c r="J220" s="151"/>
      <c r="K220" s="151"/>
      <c r="L220" s="581" t="str">
        <f>B220</f>
        <v>BARRAGES : 14H15 - 16H15</v>
      </c>
      <c r="M220" s="580"/>
      <c r="N220" s="580"/>
      <c r="O220" s="580"/>
      <c r="P220" s="580"/>
      <c r="Q220" s="580"/>
      <c r="R220" s="552" t="s">
        <v>56</v>
      </c>
      <c r="S220" s="553" t="s">
        <v>57</v>
      </c>
      <c r="T220" s="151"/>
      <c r="U220" s="151"/>
      <c r="V220" s="582" t="str">
        <f>B220</f>
        <v>BARRAGES : 14H15 - 16H15</v>
      </c>
      <c r="W220" s="580"/>
      <c r="X220" s="580"/>
      <c r="Y220" s="580"/>
      <c r="Z220" s="580"/>
      <c r="AA220" s="580"/>
      <c r="AB220" s="552" t="s">
        <v>56</v>
      </c>
      <c r="AC220" s="553" t="s">
        <v>57</v>
      </c>
      <c r="AD220" s="151"/>
      <c r="AE220" s="151"/>
      <c r="AF220" s="583" t="str">
        <f>B220</f>
        <v>BARRAGES : 14H15 - 16H15</v>
      </c>
      <c r="AG220" s="580"/>
      <c r="AH220" s="580"/>
      <c r="AI220" s="580"/>
      <c r="AJ220" s="580"/>
      <c r="AK220" s="580"/>
      <c r="AL220" s="552" t="s">
        <v>56</v>
      </c>
      <c r="AM220" s="553" t="s">
        <v>57</v>
      </c>
      <c r="AN220" s="259"/>
    </row>
    <row r="221" ht="27.0" customHeight="1">
      <c r="A221" s="259"/>
      <c r="B221" s="558">
        <v>56.0</v>
      </c>
      <c r="C221" s="63" t="str">
        <f>IF(COUNTBLANK(I215:I218)=0,IF(I215&gt;I216,C216,C215),"-")</f>
        <v>-</v>
      </c>
      <c r="D221" s="64"/>
      <c r="E221" s="64"/>
      <c r="F221" s="64"/>
      <c r="G221" s="65"/>
      <c r="H221" s="559"/>
      <c r="I221" s="67"/>
      <c r="J221" s="560"/>
      <c r="K221" s="557"/>
      <c r="L221" s="561">
        <v>54.0</v>
      </c>
      <c r="M221" s="70" t="str">
        <f>IF(COUNTBLANK(S215:S218)=0,IF(S215&gt;S216,M216,M215),"-")</f>
        <v>-</v>
      </c>
      <c r="N221" s="71"/>
      <c r="O221" s="71"/>
      <c r="P221" s="71"/>
      <c r="Q221" s="72"/>
      <c r="R221" s="562"/>
      <c r="S221" s="74"/>
      <c r="T221" s="560"/>
      <c r="U221" s="557"/>
      <c r="V221" s="563">
        <v>52.0</v>
      </c>
      <c r="W221" s="76" t="str">
        <f>IF(COUNTBLANK(AC215:AC218)=0,IF(AC215&gt;AC216,W216,W215),"-")</f>
        <v>-</v>
      </c>
      <c r="X221" s="77"/>
      <c r="Y221" s="77"/>
      <c r="Z221" s="77"/>
      <c r="AA221" s="78"/>
      <c r="AB221" s="564"/>
      <c r="AC221" s="80"/>
      <c r="AD221" s="560"/>
      <c r="AE221" s="557"/>
      <c r="AF221" s="565">
        <v>50.0</v>
      </c>
      <c r="AG221" s="82" t="str">
        <f>IF(COUNTBLANK(AM215:AM218)=0,IF(AM215&gt;AM216,AG216,AG215),"-")</f>
        <v>-</v>
      </c>
      <c r="AH221" s="83"/>
      <c r="AI221" s="83"/>
      <c r="AJ221" s="83"/>
      <c r="AK221" s="84"/>
      <c r="AL221" s="566"/>
      <c r="AM221" s="86"/>
      <c r="AN221" s="259"/>
    </row>
    <row r="222" ht="27.0" customHeight="1">
      <c r="A222" s="259"/>
      <c r="B222" s="122"/>
      <c r="C222" s="585" t="str">
        <f>IF(COUNTBLANK(I215:I218)=0,IF(I217&gt;I218,C217,C218),"-")</f>
        <v>-</v>
      </c>
      <c r="D222" s="185"/>
      <c r="E222" s="185"/>
      <c r="F222" s="185"/>
      <c r="G222" s="186"/>
      <c r="H222" s="586"/>
      <c r="I222" s="188"/>
      <c r="J222" s="560"/>
      <c r="K222" s="557"/>
      <c r="L222" s="127"/>
      <c r="M222" s="128" t="str">
        <f>IF(COUNTBLANK(S215:S218)=0,IF(S217&gt;S218,M217,M218),"-")</f>
        <v>-</v>
      </c>
      <c r="N222" s="129"/>
      <c r="O222" s="129"/>
      <c r="P222" s="129"/>
      <c r="Q222" s="130"/>
      <c r="R222" s="577"/>
      <c r="S222" s="132"/>
      <c r="T222" s="560"/>
      <c r="U222" s="557"/>
      <c r="V222" s="133"/>
      <c r="W222" s="134" t="str">
        <f>IF(COUNTBLANK(AC215:AC218)=0,IF(AC217&gt;AC218,W217,W218),"-")</f>
        <v>-</v>
      </c>
      <c r="X222" s="135"/>
      <c r="Y222" s="135"/>
      <c r="Z222" s="135"/>
      <c r="AA222" s="136"/>
      <c r="AB222" s="578"/>
      <c r="AC222" s="138"/>
      <c r="AD222" s="560"/>
      <c r="AE222" s="557"/>
      <c r="AF222" s="139"/>
      <c r="AG222" s="587" t="str">
        <f>IF(COUNTBLANK(AM215:AM218)=0,IF(AM217&gt;AM218,AG217,AG218),"-")</f>
        <v>-</v>
      </c>
      <c r="AH222" s="192"/>
      <c r="AI222" s="192"/>
      <c r="AJ222" s="192"/>
      <c r="AK222" s="193"/>
      <c r="AL222" s="588"/>
      <c r="AM222" s="195"/>
      <c r="AN222" s="259"/>
    </row>
    <row r="223" ht="13.5" customHeight="1">
      <c r="A223" s="259"/>
      <c r="B223" s="145" t="s">
        <v>60</v>
      </c>
      <c r="C223" s="146" t="s">
        <v>5</v>
      </c>
      <c r="D223" s="147"/>
      <c r="E223" s="147"/>
      <c r="F223" s="147"/>
      <c r="G223" s="148"/>
      <c r="H223" s="149" t="s">
        <v>57</v>
      </c>
      <c r="I223" s="150"/>
      <c r="J223" s="204"/>
      <c r="K223" s="203"/>
      <c r="L223" s="152" t="s">
        <v>60</v>
      </c>
      <c r="M223" s="153" t="s">
        <v>5</v>
      </c>
      <c r="N223" s="154"/>
      <c r="O223" s="154"/>
      <c r="P223" s="154"/>
      <c r="Q223" s="155"/>
      <c r="R223" s="156" t="s">
        <v>57</v>
      </c>
      <c r="S223" s="157"/>
      <c r="T223" s="204"/>
      <c r="U223" s="203"/>
      <c r="V223" s="158" t="s">
        <v>60</v>
      </c>
      <c r="W223" s="159" t="s">
        <v>5</v>
      </c>
      <c r="X223" s="160"/>
      <c r="Y223" s="160"/>
      <c r="Z223" s="160"/>
      <c r="AA223" s="161"/>
      <c r="AB223" s="162" t="s">
        <v>57</v>
      </c>
      <c r="AC223" s="163"/>
      <c r="AD223" s="204"/>
      <c r="AE223" s="203"/>
      <c r="AF223" s="196" t="s">
        <v>60</v>
      </c>
      <c r="AG223" s="197" t="s">
        <v>5</v>
      </c>
      <c r="AH223" s="198"/>
      <c r="AI223" s="198"/>
      <c r="AJ223" s="198"/>
      <c r="AK223" s="199"/>
      <c r="AL223" s="200" t="s">
        <v>57</v>
      </c>
      <c r="AM223" s="201"/>
      <c r="AN223" s="259"/>
    </row>
    <row r="224" ht="27.0" customHeight="1">
      <c r="A224" s="259"/>
      <c r="B224" s="593"/>
      <c r="C224" s="207"/>
      <c r="D224" s="207"/>
      <c r="E224" s="207"/>
      <c r="F224" s="207"/>
      <c r="G224" s="207"/>
      <c r="H224" s="207"/>
      <c r="I224" s="208"/>
      <c r="J224" s="592"/>
      <c r="K224" s="592"/>
      <c r="L224" s="593"/>
      <c r="M224" s="207"/>
      <c r="N224" s="207"/>
      <c r="O224" s="207"/>
      <c r="P224" s="207"/>
      <c r="Q224" s="207"/>
      <c r="R224" s="207"/>
      <c r="S224" s="207"/>
      <c r="T224" s="592"/>
      <c r="U224" s="592"/>
      <c r="V224" s="593"/>
      <c r="W224" s="207"/>
      <c r="X224" s="207"/>
      <c r="Y224" s="207"/>
      <c r="Z224" s="207"/>
      <c r="AA224" s="207"/>
      <c r="AB224" s="207"/>
      <c r="AC224" s="207"/>
      <c r="AD224" s="592"/>
      <c r="AE224" s="592"/>
      <c r="AF224" s="593"/>
      <c r="AG224" s="207"/>
      <c r="AH224" s="207"/>
      <c r="AI224" s="207"/>
      <c r="AJ224" s="207"/>
      <c r="AK224" s="207"/>
      <c r="AL224" s="207"/>
      <c r="AM224" s="207"/>
      <c r="AN224" s="259"/>
    </row>
    <row r="225" ht="27.0" customHeight="1">
      <c r="A225" s="259"/>
      <c r="B225" s="558" t="s">
        <v>848</v>
      </c>
      <c r="C225" s="594" t="str">
        <f>IF(COUNTBLANK(I215:I218)=0,IF(I215&gt;I216,C215,C216),"-")</f>
        <v>-</v>
      </c>
      <c r="D225" s="64"/>
      <c r="E225" s="64"/>
      <c r="F225" s="64"/>
      <c r="G225" s="64"/>
      <c r="H225" s="595"/>
      <c r="I225" s="211"/>
      <c r="J225" s="530"/>
      <c r="K225" s="530"/>
      <c r="L225" s="561" t="s">
        <v>849</v>
      </c>
      <c r="M225" s="596" t="str">
        <f>IF(COUNTBLANK(S215:S218)=0,IF(S215&gt;S216,M215,M216),"-")</f>
        <v>-</v>
      </c>
      <c r="N225" s="71"/>
      <c r="O225" s="71"/>
      <c r="P225" s="71"/>
      <c r="Q225" s="71"/>
      <c r="R225" s="597"/>
      <c r="S225" s="598"/>
      <c r="T225" s="530"/>
      <c r="U225" s="530"/>
      <c r="V225" s="563" t="s">
        <v>850</v>
      </c>
      <c r="W225" s="599" t="str">
        <f>IF(COUNTBLANK(AC215:AC218)=0,IF(AC215&gt;AC216,W215,W216),"-")</f>
        <v>-</v>
      </c>
      <c r="X225" s="77"/>
      <c r="Y225" s="77"/>
      <c r="Z225" s="77"/>
      <c r="AA225" s="77"/>
      <c r="AB225" s="600"/>
      <c r="AC225" s="601"/>
      <c r="AD225" s="530"/>
      <c r="AE225" s="530"/>
      <c r="AF225" s="565" t="s">
        <v>851</v>
      </c>
      <c r="AG225" s="602" t="str">
        <f>IF(COUNTBLANK(AM215:AM218)=0,IF(AM215&gt;AM216,AG215,AG216),"-")</f>
        <v>-</v>
      </c>
      <c r="AH225" s="83"/>
      <c r="AI225" s="83"/>
      <c r="AJ225" s="83"/>
      <c r="AK225" s="83"/>
      <c r="AL225" s="603"/>
      <c r="AM225" s="604"/>
      <c r="AN225" s="259"/>
    </row>
    <row r="226" ht="27.0" customHeight="1">
      <c r="A226" s="259"/>
      <c r="B226" s="605" t="s">
        <v>852</v>
      </c>
      <c r="C226" s="606" t="str">
        <f>IF(COUNTBLANK(I221:I222)=0,IF(I221&gt;I222,C221,C222),"-")</f>
        <v>-</v>
      </c>
      <c r="H226" s="607"/>
      <c r="I226" s="224"/>
      <c r="J226" s="530"/>
      <c r="K226" s="530"/>
      <c r="L226" s="608" t="s">
        <v>853</v>
      </c>
      <c r="M226" s="609" t="str">
        <f>IF(COUNTBLANK(S221:S222)=0,IF(S221&gt;S222,M221,M222),"-")</f>
        <v>-</v>
      </c>
      <c r="R226" s="610"/>
      <c r="S226" s="611"/>
      <c r="T226" s="530"/>
      <c r="U226" s="530"/>
      <c r="V226" s="612" t="s">
        <v>854</v>
      </c>
      <c r="W226" s="613" t="str">
        <f>IF(COUNTBLANK(AC221:AC222)=0,IF(AC221&gt;AC222,W221,W222),"-")</f>
        <v>-</v>
      </c>
      <c r="AB226" s="614"/>
      <c r="AC226" s="615"/>
      <c r="AD226" s="530"/>
      <c r="AE226" s="530"/>
      <c r="AF226" s="616" t="s">
        <v>855</v>
      </c>
      <c r="AG226" s="617" t="str">
        <f>IF(COUNTBLANK(AM221:AM222)=0,IF(AM221&gt;AM222,AG221,AG222),"-")</f>
        <v>-</v>
      </c>
      <c r="AL226" s="618"/>
      <c r="AM226" s="619"/>
      <c r="AN226" s="259"/>
    </row>
    <row r="227" ht="27.0" customHeight="1">
      <c r="A227" s="259"/>
      <c r="B227" s="571" t="s">
        <v>856</v>
      </c>
      <c r="C227" s="620" t="str">
        <f>IF(COUNTBLANK(I221:I222)=0,IF(I221&gt;I222,C222,C221),"-")</f>
        <v>-</v>
      </c>
      <c r="H227" s="621"/>
      <c r="I227" s="239"/>
      <c r="J227" s="530"/>
      <c r="K227" s="530"/>
      <c r="L227" s="573" t="s">
        <v>857</v>
      </c>
      <c r="M227" s="620" t="str">
        <f>IF(COUNTBLANK(S221:S222)=0,IF(S221&gt;S222,M222,M221),"-")</f>
        <v>-</v>
      </c>
      <c r="R227" s="621"/>
      <c r="S227" s="622"/>
      <c r="T227" s="530"/>
      <c r="U227" s="530"/>
      <c r="V227" s="574" t="s">
        <v>858</v>
      </c>
      <c r="W227" s="620" t="str">
        <f>IF(COUNTBLANK(AC221:AC222)=0,IF(AC221&gt;AC222,W222,W221),"-")</f>
        <v>-</v>
      </c>
      <c r="AB227" s="621"/>
      <c r="AC227" s="623"/>
      <c r="AD227" s="530"/>
      <c r="AE227" s="530"/>
      <c r="AF227" s="575" t="s">
        <v>859</v>
      </c>
      <c r="AG227" s="620" t="str">
        <f>IF(COUNTBLANK(AM221:AM222)=0,IF(AM221&gt;AM222,AG222,AG221),"-")</f>
        <v>-</v>
      </c>
      <c r="AL227" s="621"/>
      <c r="AM227" s="624"/>
      <c r="AN227" s="259"/>
    </row>
    <row r="228" ht="27.0" customHeight="1">
      <c r="A228" s="259"/>
      <c r="B228" s="625" t="s">
        <v>860</v>
      </c>
      <c r="C228" s="626" t="str">
        <f>IF(COUNTBLANK(I215:I218)=0,IF(I217&gt;I218,C218,C217),"-")</f>
        <v>-</v>
      </c>
      <c r="D228" s="185"/>
      <c r="E228" s="185"/>
      <c r="F228" s="185"/>
      <c r="G228" s="185"/>
      <c r="H228" s="627"/>
      <c r="I228" s="246"/>
      <c r="J228" s="530"/>
      <c r="K228" s="530"/>
      <c r="L228" s="628" t="s">
        <v>861</v>
      </c>
      <c r="M228" s="629" t="str">
        <f>IF(COUNTBLANK(S215:S218)=0,IF(S217&gt;S218,M218,M217),"-")</f>
        <v>-</v>
      </c>
      <c r="N228" s="129"/>
      <c r="O228" s="129"/>
      <c r="P228" s="129"/>
      <c r="Q228" s="129"/>
      <c r="R228" s="630"/>
      <c r="S228" s="631"/>
      <c r="T228" s="530"/>
      <c r="U228" s="530"/>
      <c r="V228" s="632" t="s">
        <v>862</v>
      </c>
      <c r="W228" s="633" t="str">
        <f>IF(COUNTBLANK(AC215:AC218)=0,IF(AC217&gt;AC218,W218,W217),"-")</f>
        <v>-</v>
      </c>
      <c r="X228" s="135"/>
      <c r="Y228" s="135"/>
      <c r="Z228" s="135"/>
      <c r="AA228" s="135"/>
      <c r="AB228" s="634"/>
      <c r="AC228" s="635"/>
      <c r="AD228" s="530"/>
      <c r="AE228" s="530"/>
      <c r="AF228" s="636" t="s">
        <v>863</v>
      </c>
      <c r="AG228" s="637" t="str">
        <f>IF(COUNTBLANK(AM215:AM218)=0,IF(AM217&gt;AM218,AG218,AG217),"-")</f>
        <v>-</v>
      </c>
      <c r="AH228" s="192"/>
      <c r="AI228" s="192"/>
      <c r="AJ228" s="192"/>
      <c r="AK228" s="192"/>
      <c r="AL228" s="638"/>
      <c r="AM228" s="639"/>
      <c r="AN228" s="259"/>
    </row>
    <row r="229" ht="27.0" customHeight="1">
      <c r="A229" s="259"/>
      <c r="B229" s="259"/>
      <c r="C229" s="259"/>
      <c r="D229" s="259"/>
      <c r="E229" s="259"/>
      <c r="F229" s="259"/>
      <c r="G229" s="259"/>
      <c r="H229" s="259"/>
      <c r="I229" s="259"/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  <c r="X229" s="259"/>
      <c r="Y229" s="259"/>
      <c r="Z229" s="259"/>
      <c r="AA229" s="259"/>
      <c r="AB229" s="259"/>
      <c r="AC229" s="259"/>
      <c r="AD229" s="259"/>
      <c r="AE229" s="259"/>
      <c r="AF229" s="259"/>
      <c r="AG229" s="259"/>
      <c r="AH229" s="259"/>
      <c r="AI229" s="259"/>
      <c r="AJ229" s="259"/>
      <c r="AK229" s="259"/>
      <c r="AL229" s="259"/>
      <c r="AM229" s="259"/>
      <c r="AN229" s="259"/>
    </row>
    <row r="230" ht="27.0" customHeight="1">
      <c r="A230" s="259"/>
      <c r="B230" s="46" t="s">
        <v>864</v>
      </c>
      <c r="C230" s="47"/>
      <c r="D230" s="47"/>
      <c r="E230" s="47"/>
      <c r="F230" s="47"/>
      <c r="G230" s="47"/>
      <c r="H230" s="47"/>
      <c r="I230" s="47"/>
      <c r="J230" s="549"/>
      <c r="K230" s="549"/>
      <c r="L230" s="48" t="s">
        <v>865</v>
      </c>
      <c r="M230" s="49"/>
      <c r="N230" s="49"/>
      <c r="O230" s="49"/>
      <c r="P230" s="49"/>
      <c r="Q230" s="49"/>
      <c r="R230" s="49"/>
      <c r="S230" s="49"/>
      <c r="T230" s="549"/>
      <c r="U230" s="549"/>
      <c r="V230" s="50" t="s">
        <v>866</v>
      </c>
      <c r="W230" s="51"/>
      <c r="X230" s="51"/>
      <c r="Y230" s="51"/>
      <c r="Z230" s="51"/>
      <c r="AA230" s="51"/>
      <c r="AB230" s="51"/>
      <c r="AC230" s="51"/>
      <c r="AD230" s="549"/>
      <c r="AE230" s="549"/>
      <c r="AF230" s="52" t="s">
        <v>867</v>
      </c>
      <c r="AG230" s="53"/>
      <c r="AH230" s="53"/>
      <c r="AI230" s="53"/>
      <c r="AJ230" s="53"/>
      <c r="AK230" s="53"/>
      <c r="AL230" s="53"/>
      <c r="AM230" s="53"/>
      <c r="AN230" s="259"/>
    </row>
    <row r="231" ht="27.0" customHeight="1">
      <c r="A231" s="259"/>
      <c r="B231" s="551" t="str">
        <f>B208</f>
        <v>PARTIE 1 : 07H30 - 09H30 (VEN) CHAPONNAY</v>
      </c>
      <c r="C231" s="550"/>
      <c r="D231" s="550"/>
      <c r="E231" s="550"/>
      <c r="F231" s="550"/>
      <c r="G231" s="550"/>
      <c r="H231" s="552" t="s">
        <v>56</v>
      </c>
      <c r="I231" s="553" t="s">
        <v>57</v>
      </c>
      <c r="J231" s="550"/>
      <c r="K231" s="550"/>
      <c r="L231" s="554" t="str">
        <f>B231</f>
        <v>PARTIE 1 : 07H30 - 09H30 (VEN) CHAPONNAY</v>
      </c>
      <c r="M231" s="550"/>
      <c r="N231" s="550"/>
      <c r="O231" s="550"/>
      <c r="P231" s="550"/>
      <c r="Q231" s="550"/>
      <c r="R231" s="552" t="s">
        <v>56</v>
      </c>
      <c r="S231" s="553" t="s">
        <v>57</v>
      </c>
      <c r="T231" s="550"/>
      <c r="U231" s="550"/>
      <c r="V231" s="555" t="str">
        <f>B231</f>
        <v>PARTIE 1 : 07H30 - 09H30 (VEN) CHAPONNAY</v>
      </c>
      <c r="W231" s="550"/>
      <c r="X231" s="550"/>
      <c r="Y231" s="550"/>
      <c r="Z231" s="550"/>
      <c r="AA231" s="550"/>
      <c r="AB231" s="552" t="s">
        <v>56</v>
      </c>
      <c r="AC231" s="553" t="s">
        <v>57</v>
      </c>
      <c r="AD231" s="550"/>
      <c r="AE231" s="550"/>
      <c r="AF231" s="556" t="str">
        <f>B231</f>
        <v>PARTIE 1 : 07H30 - 09H30 (VEN) CHAPONNAY</v>
      </c>
      <c r="AG231" s="550"/>
      <c r="AH231" s="550"/>
      <c r="AI231" s="550"/>
      <c r="AJ231" s="550"/>
      <c r="AK231" s="550"/>
      <c r="AL231" s="552" t="s">
        <v>56</v>
      </c>
      <c r="AM231" s="553" t="s">
        <v>57</v>
      </c>
      <c r="AN231" s="259"/>
    </row>
    <row r="232" ht="27.0" customHeight="1">
      <c r="A232" s="259"/>
      <c r="B232" s="558">
        <v>33.0</v>
      </c>
      <c r="C232" s="63" t="str">
        <f>IFERROR(VLOOKUP("17A",$G$8:$N$135,3,FALSE),"")</f>
        <v>CRESTANI Frédéric (47)</v>
      </c>
      <c r="D232" s="64"/>
      <c r="E232" s="64"/>
      <c r="F232" s="64"/>
      <c r="G232" s="65"/>
      <c r="H232" s="559"/>
      <c r="I232" s="67"/>
      <c r="J232" s="560"/>
      <c r="K232" s="557"/>
      <c r="L232" s="561">
        <v>35.0</v>
      </c>
      <c r="M232" s="70" t="str">
        <f>IFERROR(VLOOKUP("18A",$G$8:$N$135,3,FALSE),"")</f>
        <v>PAILLOT Gilles (54)</v>
      </c>
      <c r="N232" s="71"/>
      <c r="O232" s="71"/>
      <c r="P232" s="71"/>
      <c r="Q232" s="72"/>
      <c r="R232" s="562"/>
      <c r="S232" s="74"/>
      <c r="T232" s="560"/>
      <c r="U232" s="557"/>
      <c r="V232" s="563">
        <v>37.0</v>
      </c>
      <c r="W232" s="76" t="str">
        <f>IFERROR(VLOOKUP("19A",$G$8:$N$135,3,FALSE),"")</f>
        <v>VILLAR Rémi (13)</v>
      </c>
      <c r="X232" s="77"/>
      <c r="Y232" s="77"/>
      <c r="Z232" s="77"/>
      <c r="AA232" s="78"/>
      <c r="AB232" s="564"/>
      <c r="AC232" s="80"/>
      <c r="AD232" s="560"/>
      <c r="AE232" s="557"/>
      <c r="AF232" s="565">
        <v>39.0</v>
      </c>
      <c r="AG232" s="82" t="str">
        <f>IFERROR(VLOOKUP("20A",$G$8:$N$135,3,FALSE),"")</f>
        <v>BONNET Philippe (87/23)</v>
      </c>
      <c r="AH232" s="83"/>
      <c r="AI232" s="83"/>
      <c r="AJ232" s="83"/>
      <c r="AK232" s="84"/>
      <c r="AL232" s="566"/>
      <c r="AM232" s="86"/>
      <c r="AN232" s="259"/>
    </row>
    <row r="233" ht="27.0" customHeight="1">
      <c r="A233" s="259"/>
      <c r="B233" s="87"/>
      <c r="C233" s="88" t="str">
        <f>IFERROR(VLOOKUP("17B",$G$8:$N$135,3,FALSE),"")</f>
        <v>ROUHET Etienne (63)</v>
      </c>
      <c r="D233" s="89"/>
      <c r="E233" s="89"/>
      <c r="F233" s="89"/>
      <c r="G233" s="90"/>
      <c r="H233" s="567"/>
      <c r="I233" s="92"/>
      <c r="J233" s="560"/>
      <c r="K233" s="557"/>
      <c r="L233" s="93"/>
      <c r="M233" s="94" t="str">
        <f>IFERROR(VLOOKUP("18B",$G$8:$N$135,3,FALSE),"")</f>
        <v>MAUGIRON Cédric (38)</v>
      </c>
      <c r="N233" s="95"/>
      <c r="O233" s="95"/>
      <c r="P233" s="95"/>
      <c r="Q233" s="96"/>
      <c r="R233" s="568"/>
      <c r="S233" s="98"/>
      <c r="T233" s="560"/>
      <c r="U233" s="557"/>
      <c r="V233" s="99"/>
      <c r="W233" s="100" t="str">
        <f>IFERROR(VLOOKUP("19B",$G$8:$N$135,3,FALSE),"")</f>
        <v>CHASTANG Erick (15)</v>
      </c>
      <c r="X233" s="101"/>
      <c r="Y233" s="101"/>
      <c r="Z233" s="101"/>
      <c r="AA233" s="102"/>
      <c r="AB233" s="569"/>
      <c r="AC233" s="104"/>
      <c r="AD233" s="560"/>
      <c r="AE233" s="557"/>
      <c r="AF233" s="105"/>
      <c r="AG233" s="106" t="str">
        <f>IFERROR(VLOOKUP("20B",$G$8:$N$135,3,FALSE),"")</f>
        <v>WESTERLYNCK Cédric (62)</v>
      </c>
      <c r="AH233" s="107"/>
      <c r="AI233" s="107"/>
      <c r="AJ233" s="107"/>
      <c r="AK233" s="108"/>
      <c r="AL233" s="570"/>
      <c r="AM233" s="110"/>
      <c r="AN233" s="259"/>
    </row>
    <row r="234" ht="27.0" customHeight="1">
      <c r="A234" s="259"/>
      <c r="B234" s="571">
        <v>34.0</v>
      </c>
      <c r="C234" s="112" t="str">
        <f>IFERROR(VLOOKUP("17C",$G$8:$N$135,3,FALSE),"")</f>
        <v>LANTHEAUME Claude (26)</v>
      </c>
      <c r="G234" s="113"/>
      <c r="H234" s="572"/>
      <c r="I234" s="115"/>
      <c r="J234" s="560"/>
      <c r="K234" s="557"/>
      <c r="L234" s="573">
        <v>36.0</v>
      </c>
      <c r="M234" s="112" t="str">
        <f>IFERROR(VLOOKUP("18C",$G$8:$N$135,3,FALSE),"")</f>
        <v>FOURRIER Antoine (02)</v>
      </c>
      <c r="Q234" s="113"/>
      <c r="R234" s="572"/>
      <c r="S234" s="117"/>
      <c r="T234" s="560"/>
      <c r="U234" s="557"/>
      <c r="V234" s="574">
        <v>38.0</v>
      </c>
      <c r="W234" s="112" t="str">
        <f>IFERROR(VLOOKUP("19C",$G$8:$N$135,3,FALSE),"")</f>
        <v>BLANC Julien (26)</v>
      </c>
      <c r="AA234" s="113"/>
      <c r="AB234" s="572"/>
      <c r="AC234" s="119"/>
      <c r="AD234" s="560"/>
      <c r="AE234" s="557"/>
      <c r="AF234" s="575">
        <v>40.0</v>
      </c>
      <c r="AG234" s="112" t="str">
        <f>IFERROR(VLOOKUP("20C",$G$8:$N$135,3,FALSE),"")</f>
        <v>GERLAND Jacques (07)</v>
      </c>
      <c r="AK234" s="113"/>
      <c r="AL234" s="572"/>
      <c r="AM234" s="121"/>
      <c r="AN234" s="259"/>
    </row>
    <row r="235" ht="27.0" customHeight="1">
      <c r="A235" s="259"/>
      <c r="B235" s="122"/>
      <c r="C235" s="123" t="str">
        <f>IFERROR(VLOOKUP("17D",$G$8:$N$135,3,FALSE),"")</f>
        <v>BILLON Christophe (45)</v>
      </c>
      <c r="G235" s="124"/>
      <c r="H235" s="576"/>
      <c r="I235" s="126"/>
      <c r="J235" s="560"/>
      <c r="K235" s="557"/>
      <c r="L235" s="127"/>
      <c r="M235" s="128" t="str">
        <f>IFERROR(VLOOKUP("18D",$G$8:$N$135,3,FALSE),"")</f>
        <v>DELOCHE Laurent (74)</v>
      </c>
      <c r="N235" s="129"/>
      <c r="O235" s="129"/>
      <c r="P235" s="129"/>
      <c r="Q235" s="130"/>
      <c r="R235" s="577"/>
      <c r="S235" s="132"/>
      <c r="T235" s="560"/>
      <c r="U235" s="557"/>
      <c r="V235" s="133"/>
      <c r="W235" s="134" t="str">
        <f>IFERROR(VLOOKUP("19D",$G$8:$N$135,3,FALSE),"")</f>
        <v>GIBERT Claude (31)</v>
      </c>
      <c r="X235" s="135"/>
      <c r="Y235" s="135"/>
      <c r="Z235" s="135"/>
      <c r="AA235" s="136"/>
      <c r="AB235" s="578"/>
      <c r="AC235" s="138"/>
      <c r="AD235" s="560"/>
      <c r="AE235" s="557"/>
      <c r="AF235" s="139"/>
      <c r="AG235" s="140" t="str">
        <f>IFERROR(VLOOKUP("20D",$G$8:$N$135,3,FALSE),"")</f>
        <v>BERAUD Raphaël (69)</v>
      </c>
      <c r="AK235" s="141"/>
      <c r="AL235" s="579"/>
      <c r="AM235" s="143"/>
      <c r="AN235" s="259"/>
    </row>
    <row r="236" ht="13.5" customHeight="1">
      <c r="A236" s="259"/>
      <c r="B236" s="145" t="s">
        <v>60</v>
      </c>
      <c r="C236" s="146" t="s">
        <v>5</v>
      </c>
      <c r="D236" s="147"/>
      <c r="E236" s="147"/>
      <c r="F236" s="147"/>
      <c r="G236" s="148"/>
      <c r="H236" s="149" t="s">
        <v>57</v>
      </c>
      <c r="I236" s="150"/>
      <c r="J236" s="151"/>
      <c r="K236" s="144"/>
      <c r="L236" s="152" t="s">
        <v>60</v>
      </c>
      <c r="M236" s="153" t="s">
        <v>5</v>
      </c>
      <c r="N236" s="154"/>
      <c r="O236" s="154"/>
      <c r="P236" s="154"/>
      <c r="Q236" s="155"/>
      <c r="R236" s="156" t="s">
        <v>57</v>
      </c>
      <c r="S236" s="157"/>
      <c r="T236" s="151"/>
      <c r="U236" s="144"/>
      <c r="V236" s="158" t="s">
        <v>60</v>
      </c>
      <c r="W236" s="159" t="s">
        <v>5</v>
      </c>
      <c r="X236" s="160"/>
      <c r="Y236" s="160"/>
      <c r="Z236" s="160"/>
      <c r="AA236" s="161"/>
      <c r="AB236" s="162" t="s">
        <v>57</v>
      </c>
      <c r="AC236" s="163"/>
      <c r="AD236" s="151"/>
      <c r="AE236" s="144"/>
      <c r="AF236" s="164" t="s">
        <v>60</v>
      </c>
      <c r="AG236" s="165" t="s">
        <v>5</v>
      </c>
      <c r="AH236" s="166"/>
      <c r="AI236" s="166"/>
      <c r="AJ236" s="166"/>
      <c r="AK236" s="167"/>
      <c r="AL236" s="168" t="s">
        <v>57</v>
      </c>
      <c r="AM236" s="169"/>
      <c r="AN236" s="259"/>
    </row>
    <row r="237" ht="27.0" customHeight="1">
      <c r="A237" s="259"/>
      <c r="B237" s="551" t="str">
        <f>B214</f>
        <v>PARTIE 2 : 10H15 - 12H15</v>
      </c>
      <c r="C237" s="580"/>
      <c r="D237" s="580"/>
      <c r="E237" s="580"/>
      <c r="F237" s="580"/>
      <c r="G237" s="580"/>
      <c r="H237" s="552" t="s">
        <v>56</v>
      </c>
      <c r="I237" s="553" t="s">
        <v>57</v>
      </c>
      <c r="J237" s="151"/>
      <c r="K237" s="151"/>
      <c r="L237" s="581" t="str">
        <f>B237</f>
        <v>PARTIE 2 : 10H15 - 12H15</v>
      </c>
      <c r="M237" s="580"/>
      <c r="N237" s="580"/>
      <c r="O237" s="580"/>
      <c r="P237" s="580"/>
      <c r="Q237" s="580"/>
      <c r="R237" s="552" t="s">
        <v>56</v>
      </c>
      <c r="S237" s="553" t="s">
        <v>57</v>
      </c>
      <c r="T237" s="151"/>
      <c r="U237" s="151"/>
      <c r="V237" s="582" t="str">
        <f>B237</f>
        <v>PARTIE 2 : 10H15 - 12H15</v>
      </c>
      <c r="W237" s="580"/>
      <c r="X237" s="580"/>
      <c r="Y237" s="580"/>
      <c r="Z237" s="580"/>
      <c r="AA237" s="580"/>
      <c r="AB237" s="552" t="s">
        <v>56</v>
      </c>
      <c r="AC237" s="553" t="s">
        <v>57</v>
      </c>
      <c r="AD237" s="151"/>
      <c r="AE237" s="151"/>
      <c r="AF237" s="583" t="str">
        <f>B237</f>
        <v>PARTIE 2 : 10H15 - 12H15</v>
      </c>
      <c r="AG237" s="580"/>
      <c r="AH237" s="580"/>
      <c r="AI237" s="580"/>
      <c r="AJ237" s="580"/>
      <c r="AK237" s="580"/>
      <c r="AL237" s="552" t="s">
        <v>56</v>
      </c>
      <c r="AM237" s="553" t="s">
        <v>57</v>
      </c>
      <c r="AN237" s="259"/>
    </row>
    <row r="238" ht="27.0" customHeight="1">
      <c r="A238" s="259"/>
      <c r="B238" s="558">
        <v>35.0</v>
      </c>
      <c r="C238" s="63" t="str">
        <f>IF(COUNTBLANK(I232:I235)=0,IF(I232&gt;I233,C232,C233),"-")</f>
        <v>-</v>
      </c>
      <c r="D238" s="64"/>
      <c r="E238" s="64"/>
      <c r="F238" s="64"/>
      <c r="G238" s="65"/>
      <c r="H238" s="559"/>
      <c r="I238" s="67"/>
      <c r="J238" s="560"/>
      <c r="K238" s="557"/>
      <c r="L238" s="561">
        <v>37.0</v>
      </c>
      <c r="M238" s="70" t="str">
        <f>IF(COUNTBLANK(S232:S235)=0,IF(S232&gt;S233,M232,M233),"-")</f>
        <v>-</v>
      </c>
      <c r="N238" s="71"/>
      <c r="O238" s="71"/>
      <c r="P238" s="71"/>
      <c r="Q238" s="72"/>
      <c r="R238" s="562"/>
      <c r="S238" s="74"/>
      <c r="T238" s="560"/>
      <c r="U238" s="557"/>
      <c r="V238" s="563">
        <v>39.0</v>
      </c>
      <c r="W238" s="76" t="str">
        <f>IF(COUNTBLANK(AC232:AC235)=0,IF(AC232&gt;AC233,W232,W233),"-")</f>
        <v>-</v>
      </c>
      <c r="X238" s="77"/>
      <c r="Y238" s="77"/>
      <c r="Z238" s="77"/>
      <c r="AA238" s="78"/>
      <c r="AB238" s="564"/>
      <c r="AC238" s="80"/>
      <c r="AD238" s="560"/>
      <c r="AE238" s="557"/>
      <c r="AF238" s="565">
        <v>41.0</v>
      </c>
      <c r="AG238" s="82" t="str">
        <f>IF(COUNTBLANK(AM232:AM235)=0,IF(AM232&gt;AM233,AG232,AG233),"-")</f>
        <v>-</v>
      </c>
      <c r="AH238" s="83"/>
      <c r="AI238" s="83"/>
      <c r="AJ238" s="83"/>
      <c r="AK238" s="84"/>
      <c r="AL238" s="566"/>
      <c r="AM238" s="86"/>
      <c r="AN238" s="259"/>
    </row>
    <row r="239" ht="27.0" customHeight="1">
      <c r="A239" s="259"/>
      <c r="B239" s="87"/>
      <c r="C239" s="88" t="str">
        <f>IF(COUNTBLANK(I232:I235)=0,IF(I234&gt;I235,C234,C235),"-")</f>
        <v>-</v>
      </c>
      <c r="D239" s="89"/>
      <c r="E239" s="89"/>
      <c r="F239" s="89"/>
      <c r="G239" s="90"/>
      <c r="H239" s="567"/>
      <c r="I239" s="92"/>
      <c r="J239" s="560"/>
      <c r="K239" s="557"/>
      <c r="L239" s="93"/>
      <c r="M239" s="94" t="str">
        <f>IF(COUNTBLANK(S232:S235)=0,IF(S234&gt;S235,M234,M235),"-")</f>
        <v>-</v>
      </c>
      <c r="N239" s="95"/>
      <c r="O239" s="95"/>
      <c r="P239" s="95"/>
      <c r="Q239" s="96"/>
      <c r="R239" s="568"/>
      <c r="S239" s="98"/>
      <c r="T239" s="560"/>
      <c r="U239" s="557"/>
      <c r="V239" s="99"/>
      <c r="W239" s="100" t="str">
        <f>IF(COUNTBLANK(AC232:AC235)=0,IF(AC234&gt;AC235,W234,W235),"-")</f>
        <v>-</v>
      </c>
      <c r="X239" s="101"/>
      <c r="Y239" s="101"/>
      <c r="Z239" s="101"/>
      <c r="AA239" s="102"/>
      <c r="AB239" s="569"/>
      <c r="AC239" s="104"/>
      <c r="AD239" s="560"/>
      <c r="AE239" s="557"/>
      <c r="AF239" s="105"/>
      <c r="AG239" s="106" t="str">
        <f>IF(COUNTBLANK(AM232:AM235)=0,IF(AM234&gt;AM235,AG234,AG235),"-")</f>
        <v>-</v>
      </c>
      <c r="AH239" s="107"/>
      <c r="AI239" s="107"/>
      <c r="AJ239" s="107"/>
      <c r="AK239" s="108"/>
      <c r="AL239" s="570"/>
      <c r="AM239" s="110"/>
      <c r="AN239" s="259"/>
    </row>
    <row r="240" ht="27.0" customHeight="1">
      <c r="A240" s="259"/>
      <c r="B240" s="571">
        <v>36.0</v>
      </c>
      <c r="C240" s="112" t="str">
        <f>IF(COUNTBLANK(I232:I235)=0,IF(I232&gt;I233,C233,C232),"-")</f>
        <v>-</v>
      </c>
      <c r="G240" s="113"/>
      <c r="H240" s="572"/>
      <c r="I240" s="115"/>
      <c r="J240" s="560"/>
      <c r="K240" s="557"/>
      <c r="L240" s="573">
        <v>38.0</v>
      </c>
      <c r="M240" s="112" t="str">
        <f>IF(COUNTBLANK(S232:S235)=0,IF(S232&gt;S233,M233,M232),"-")</f>
        <v>-</v>
      </c>
      <c r="Q240" s="113"/>
      <c r="R240" s="572"/>
      <c r="S240" s="117"/>
      <c r="T240" s="560"/>
      <c r="U240" s="557"/>
      <c r="V240" s="574">
        <v>40.0</v>
      </c>
      <c r="W240" s="112" t="str">
        <f>IF(COUNTBLANK(AC232:AC235)=0,IF(AC232&gt;AC233,W233,W232),"-")</f>
        <v>-</v>
      </c>
      <c r="AA240" s="113"/>
      <c r="AB240" s="572"/>
      <c r="AC240" s="119"/>
      <c r="AD240" s="560"/>
      <c r="AE240" s="557"/>
      <c r="AF240" s="575">
        <v>42.0</v>
      </c>
      <c r="AG240" s="112" t="str">
        <f>IF(COUNTBLANK(AM232:AM235)=0,IF(AM232&gt;AM233,AG233,AG232),"-")</f>
        <v>-</v>
      </c>
      <c r="AK240" s="113"/>
      <c r="AL240" s="572"/>
      <c r="AM240" s="121"/>
      <c r="AN240" s="259"/>
    </row>
    <row r="241" ht="27.0" customHeight="1">
      <c r="A241" s="259"/>
      <c r="B241" s="122"/>
      <c r="C241" s="585" t="str">
        <f>IF(COUNTBLANK(I232:I235)=0,IF(I234&gt;I235,C235,C234),"-")</f>
        <v>-</v>
      </c>
      <c r="D241" s="185"/>
      <c r="E241" s="185"/>
      <c r="F241" s="185"/>
      <c r="G241" s="186"/>
      <c r="H241" s="586"/>
      <c r="I241" s="188"/>
      <c r="J241" s="560"/>
      <c r="K241" s="557"/>
      <c r="L241" s="127"/>
      <c r="M241" s="128" t="str">
        <f>IF(COUNTBLANK(S232:S235)=0,IF(S234&gt;S235,M235,M234),"-")</f>
        <v>-</v>
      </c>
      <c r="N241" s="129"/>
      <c r="O241" s="129"/>
      <c r="P241" s="129"/>
      <c r="Q241" s="130"/>
      <c r="R241" s="577"/>
      <c r="S241" s="132"/>
      <c r="T241" s="560"/>
      <c r="U241" s="557"/>
      <c r="V241" s="133"/>
      <c r="W241" s="134" t="str">
        <f>IF(COUNTBLANK(AC232:AC235)=0,IF(AC234&gt;AC235,W235,W234),"-")</f>
        <v>-</v>
      </c>
      <c r="X241" s="135"/>
      <c r="Y241" s="135"/>
      <c r="Z241" s="135"/>
      <c r="AA241" s="136"/>
      <c r="AB241" s="578"/>
      <c r="AC241" s="138"/>
      <c r="AD241" s="560"/>
      <c r="AE241" s="557"/>
      <c r="AF241" s="139"/>
      <c r="AG241" s="587" t="str">
        <f>IF(COUNTBLANK(AM232:AM235)=0,IF(AM234&gt;AM235,AG235,AG234),"-")</f>
        <v>-</v>
      </c>
      <c r="AH241" s="192"/>
      <c r="AI241" s="192"/>
      <c r="AJ241" s="192"/>
      <c r="AK241" s="193"/>
      <c r="AL241" s="588"/>
      <c r="AM241" s="195"/>
      <c r="AN241" s="259"/>
    </row>
    <row r="242" ht="13.5" customHeight="1">
      <c r="A242" s="259"/>
      <c r="B242" s="145" t="s">
        <v>60</v>
      </c>
      <c r="C242" s="146" t="s">
        <v>5</v>
      </c>
      <c r="D242" s="147"/>
      <c r="E242" s="147"/>
      <c r="F242" s="147"/>
      <c r="G242" s="148"/>
      <c r="H242" s="149" t="s">
        <v>57</v>
      </c>
      <c r="I242" s="150"/>
      <c r="J242" s="151"/>
      <c r="K242" s="144"/>
      <c r="L242" s="152" t="s">
        <v>60</v>
      </c>
      <c r="M242" s="153" t="s">
        <v>5</v>
      </c>
      <c r="N242" s="154"/>
      <c r="O242" s="154"/>
      <c r="P242" s="154"/>
      <c r="Q242" s="155"/>
      <c r="R242" s="156" t="s">
        <v>57</v>
      </c>
      <c r="S242" s="157"/>
      <c r="T242" s="151"/>
      <c r="U242" s="144"/>
      <c r="V242" s="158" t="s">
        <v>60</v>
      </c>
      <c r="W242" s="159" t="s">
        <v>5</v>
      </c>
      <c r="X242" s="160"/>
      <c r="Y242" s="160"/>
      <c r="Z242" s="160"/>
      <c r="AA242" s="161"/>
      <c r="AB242" s="162" t="s">
        <v>57</v>
      </c>
      <c r="AC242" s="163"/>
      <c r="AD242" s="151"/>
      <c r="AE242" s="144"/>
      <c r="AF242" s="196" t="s">
        <v>60</v>
      </c>
      <c r="AG242" s="197" t="s">
        <v>5</v>
      </c>
      <c r="AH242" s="198"/>
      <c r="AI242" s="198"/>
      <c r="AJ242" s="198"/>
      <c r="AK242" s="199"/>
      <c r="AL242" s="200" t="s">
        <v>57</v>
      </c>
      <c r="AM242" s="201"/>
      <c r="AN242" s="259"/>
    </row>
    <row r="243" ht="27.0" customHeight="1">
      <c r="A243" s="259"/>
      <c r="B243" s="551" t="str">
        <f>B220</f>
        <v>BARRAGES : 14H15 - 16H15</v>
      </c>
      <c r="C243" s="580"/>
      <c r="D243" s="580"/>
      <c r="E243" s="580"/>
      <c r="F243" s="580"/>
      <c r="G243" s="580"/>
      <c r="H243" s="552" t="s">
        <v>56</v>
      </c>
      <c r="I243" s="553" t="s">
        <v>57</v>
      </c>
      <c r="J243" s="151"/>
      <c r="K243" s="151"/>
      <c r="L243" s="581" t="str">
        <f>B243</f>
        <v>BARRAGES : 14H15 - 16H15</v>
      </c>
      <c r="M243" s="580"/>
      <c r="N243" s="580"/>
      <c r="O243" s="580"/>
      <c r="P243" s="580"/>
      <c r="Q243" s="580"/>
      <c r="R243" s="552" t="s">
        <v>56</v>
      </c>
      <c r="S243" s="553" t="s">
        <v>57</v>
      </c>
      <c r="T243" s="151"/>
      <c r="U243" s="151"/>
      <c r="V243" s="582" t="str">
        <f>B243</f>
        <v>BARRAGES : 14H15 - 16H15</v>
      </c>
      <c r="W243" s="580"/>
      <c r="X243" s="580"/>
      <c r="Y243" s="580"/>
      <c r="Z243" s="580"/>
      <c r="AA243" s="580"/>
      <c r="AB243" s="552" t="s">
        <v>56</v>
      </c>
      <c r="AC243" s="553" t="s">
        <v>57</v>
      </c>
      <c r="AD243" s="151"/>
      <c r="AE243" s="151"/>
      <c r="AF243" s="583" t="str">
        <f>B243</f>
        <v>BARRAGES : 14H15 - 16H15</v>
      </c>
      <c r="AG243" s="580"/>
      <c r="AH243" s="580"/>
      <c r="AI243" s="580"/>
      <c r="AJ243" s="580"/>
      <c r="AK243" s="580"/>
      <c r="AL243" s="552" t="s">
        <v>56</v>
      </c>
      <c r="AM243" s="553" t="s">
        <v>57</v>
      </c>
      <c r="AN243" s="259"/>
    </row>
    <row r="244" ht="27.0" customHeight="1">
      <c r="A244" s="259"/>
      <c r="B244" s="558">
        <v>48.0</v>
      </c>
      <c r="C244" s="63" t="str">
        <f>IF(COUNTBLANK(I238:I241)=0,IF(I238&gt;I239,C239,C238),"-")</f>
        <v>-</v>
      </c>
      <c r="D244" s="64"/>
      <c r="E244" s="64"/>
      <c r="F244" s="64"/>
      <c r="G244" s="65"/>
      <c r="H244" s="640"/>
      <c r="I244" s="67"/>
      <c r="J244" s="560" t="str">
        <f>C245</f>
        <v>-</v>
      </c>
      <c r="K244" s="557" t="s">
        <v>65</v>
      </c>
      <c r="L244" s="561">
        <v>46.0</v>
      </c>
      <c r="M244" s="70" t="str">
        <f>IF(COUNTBLANK(S238:S241)=0,IF(S238&gt;S239,M239,M238),"-")</f>
        <v>-</v>
      </c>
      <c r="N244" s="71"/>
      <c r="O244" s="71"/>
      <c r="P244" s="71"/>
      <c r="Q244" s="72"/>
      <c r="R244" s="562"/>
      <c r="S244" s="74"/>
      <c r="T244" s="560"/>
      <c r="U244" s="557"/>
      <c r="V244" s="563">
        <v>42.0</v>
      </c>
      <c r="W244" s="76" t="str">
        <f>IF(COUNTBLANK(AC238:AC241)=0,IF(AC238&gt;AC239,W239,W238),"-")</f>
        <v>-</v>
      </c>
      <c r="X244" s="77"/>
      <c r="Y244" s="77"/>
      <c r="Z244" s="77"/>
      <c r="AA244" s="78"/>
      <c r="AB244" s="564"/>
      <c r="AC244" s="80"/>
      <c r="AD244" s="560"/>
      <c r="AE244" s="557"/>
      <c r="AF244" s="565">
        <v>44.0</v>
      </c>
      <c r="AG244" s="82" t="str">
        <f>IF(COUNTBLANK(AM238:AM241)=0,IF(AM238&gt;AM239,AG239,AG238),"-")</f>
        <v>-</v>
      </c>
      <c r="AH244" s="83"/>
      <c r="AI244" s="83"/>
      <c r="AJ244" s="83"/>
      <c r="AK244" s="84"/>
      <c r="AL244" s="566"/>
      <c r="AM244" s="86"/>
      <c r="AN244" s="259"/>
    </row>
    <row r="245" ht="27.0" customHeight="1">
      <c r="A245" s="259"/>
      <c r="B245" s="122"/>
      <c r="C245" s="585" t="str">
        <f>IF(COUNTBLANK(I238:I241)=0,IF(I240&gt;I241,C240,C241),"-")</f>
        <v>-</v>
      </c>
      <c r="D245" s="185"/>
      <c r="E245" s="185"/>
      <c r="F245" s="185"/>
      <c r="G245" s="186"/>
      <c r="H245" s="586"/>
      <c r="I245" s="188"/>
      <c r="J245" s="560" t="str">
        <f>C244</f>
        <v>-</v>
      </c>
      <c r="K245" s="557" t="s">
        <v>65</v>
      </c>
      <c r="L245" s="127"/>
      <c r="M245" s="128" t="str">
        <f>IF(COUNTBLANK(S238:S241)=0,IF(S240&gt;S241,M240,M241),"-")</f>
        <v>-</v>
      </c>
      <c r="N245" s="129"/>
      <c r="O245" s="129"/>
      <c r="P245" s="129"/>
      <c r="Q245" s="130"/>
      <c r="R245" s="577"/>
      <c r="S245" s="132"/>
      <c r="T245" s="560"/>
      <c r="U245" s="557"/>
      <c r="V245" s="133"/>
      <c r="W245" s="134" t="str">
        <f>IF(COUNTBLANK(AC238:AC241)=0,IF(AC240&gt;AC241,W240,W241),"-")</f>
        <v>-</v>
      </c>
      <c r="X245" s="135"/>
      <c r="Y245" s="135"/>
      <c r="Z245" s="135"/>
      <c r="AA245" s="136"/>
      <c r="AB245" s="578"/>
      <c r="AC245" s="138"/>
      <c r="AD245" s="560"/>
      <c r="AE245" s="557"/>
      <c r="AF245" s="139"/>
      <c r="AG245" s="587" t="str">
        <f>IF(COUNTBLANK(AM238:AM241)=0,IF(AM240&gt;AM241,AG240,AG241),"-")</f>
        <v>-</v>
      </c>
      <c r="AH245" s="192"/>
      <c r="AI245" s="192"/>
      <c r="AJ245" s="192"/>
      <c r="AK245" s="193"/>
      <c r="AL245" s="588"/>
      <c r="AM245" s="195"/>
      <c r="AN245" s="259"/>
    </row>
    <row r="246" ht="13.5" customHeight="1">
      <c r="A246" s="259"/>
      <c r="B246" s="145" t="s">
        <v>60</v>
      </c>
      <c r="C246" s="146" t="s">
        <v>5</v>
      </c>
      <c r="D246" s="147"/>
      <c r="E246" s="147"/>
      <c r="F246" s="147"/>
      <c r="G246" s="148"/>
      <c r="H246" s="149" t="s">
        <v>57</v>
      </c>
      <c r="I246" s="150"/>
      <c r="J246" s="204"/>
      <c r="K246" s="203"/>
      <c r="L246" s="152" t="s">
        <v>60</v>
      </c>
      <c r="M246" s="153" t="s">
        <v>5</v>
      </c>
      <c r="N246" s="154"/>
      <c r="O246" s="154"/>
      <c r="P246" s="154"/>
      <c r="Q246" s="155"/>
      <c r="R246" s="156" t="s">
        <v>57</v>
      </c>
      <c r="S246" s="157"/>
      <c r="T246" s="204"/>
      <c r="U246" s="203"/>
      <c r="V246" s="158" t="s">
        <v>60</v>
      </c>
      <c r="W246" s="159" t="s">
        <v>5</v>
      </c>
      <c r="X246" s="160"/>
      <c r="Y246" s="160"/>
      <c r="Z246" s="160"/>
      <c r="AA246" s="161"/>
      <c r="AB246" s="162" t="s">
        <v>57</v>
      </c>
      <c r="AC246" s="163"/>
      <c r="AD246" s="204"/>
      <c r="AE246" s="203"/>
      <c r="AF246" s="196" t="s">
        <v>60</v>
      </c>
      <c r="AG246" s="197" t="s">
        <v>5</v>
      </c>
      <c r="AH246" s="198"/>
      <c r="AI246" s="198"/>
      <c r="AJ246" s="198"/>
      <c r="AK246" s="199"/>
      <c r="AL246" s="200" t="s">
        <v>57</v>
      </c>
      <c r="AM246" s="201"/>
      <c r="AN246" s="259"/>
    </row>
    <row r="247" ht="27.0" customHeight="1">
      <c r="A247" s="259"/>
      <c r="B247" s="593"/>
      <c r="C247" s="207"/>
      <c r="D247" s="207"/>
      <c r="E247" s="207"/>
      <c r="F247" s="207"/>
      <c r="G247" s="207"/>
      <c r="H247" s="207"/>
      <c r="I247" s="208"/>
      <c r="J247" s="592"/>
      <c r="K247" s="592"/>
      <c r="L247" s="593"/>
      <c r="M247" s="207"/>
      <c r="N247" s="207"/>
      <c r="O247" s="207"/>
      <c r="P247" s="207"/>
      <c r="Q247" s="207"/>
      <c r="R247" s="207"/>
      <c r="S247" s="207"/>
      <c r="T247" s="592"/>
      <c r="U247" s="592"/>
      <c r="V247" s="593"/>
      <c r="W247" s="207"/>
      <c r="X247" s="207"/>
      <c r="Y247" s="207"/>
      <c r="Z247" s="207"/>
      <c r="AA247" s="207"/>
      <c r="AB247" s="207"/>
      <c r="AC247" s="207"/>
      <c r="AD247" s="592"/>
      <c r="AE247" s="592"/>
      <c r="AF247" s="593"/>
      <c r="AG247" s="207"/>
      <c r="AH247" s="207"/>
      <c r="AI247" s="207"/>
      <c r="AJ247" s="207"/>
      <c r="AK247" s="207"/>
      <c r="AL247" s="207"/>
      <c r="AM247" s="207"/>
      <c r="AN247" s="259"/>
    </row>
    <row r="248" ht="27.0" customHeight="1">
      <c r="A248" s="259"/>
      <c r="B248" s="558" t="s">
        <v>868</v>
      </c>
      <c r="C248" s="594" t="str">
        <f>IF(COUNTBLANK(I238:I241)=0,IF(I238&gt;I239,C238,C239),"-")</f>
        <v>-</v>
      </c>
      <c r="D248" s="64"/>
      <c r="E248" s="64"/>
      <c r="F248" s="64"/>
      <c r="G248" s="64"/>
      <c r="H248" s="595"/>
      <c r="I248" s="211"/>
      <c r="J248" s="530"/>
      <c r="K248" s="530"/>
      <c r="L248" s="561" t="s">
        <v>869</v>
      </c>
      <c r="M248" s="596" t="str">
        <f>IF(COUNTBLANK(S238:S241)=0,IF(S238&gt;S239,M238,M239),"-")</f>
        <v>-</v>
      </c>
      <c r="N248" s="71"/>
      <c r="O248" s="71"/>
      <c r="P248" s="71"/>
      <c r="Q248" s="71"/>
      <c r="R248" s="597"/>
      <c r="S248" s="598"/>
      <c r="T248" s="530"/>
      <c r="U248" s="530"/>
      <c r="V248" s="563" t="s">
        <v>870</v>
      </c>
      <c r="W248" s="599" t="str">
        <f>IF(COUNTBLANK(AC238:AC241)=0,IF(AC238&gt;AC239,W238,W239),"-")</f>
        <v>-</v>
      </c>
      <c r="X248" s="77"/>
      <c r="Y248" s="77"/>
      <c r="Z248" s="77"/>
      <c r="AA248" s="77"/>
      <c r="AB248" s="600"/>
      <c r="AC248" s="601"/>
      <c r="AD248" s="530"/>
      <c r="AE248" s="530"/>
      <c r="AF248" s="565" t="s">
        <v>871</v>
      </c>
      <c r="AG248" s="602" t="str">
        <f>IF(COUNTBLANK(AM238:AM241)=0,IF(AM238&gt;AM239,AG238,AG239),"-")</f>
        <v>-</v>
      </c>
      <c r="AH248" s="83"/>
      <c r="AI248" s="83"/>
      <c r="AJ248" s="83"/>
      <c r="AK248" s="83"/>
      <c r="AL248" s="603"/>
      <c r="AM248" s="604"/>
      <c r="AN248" s="259"/>
    </row>
    <row r="249" ht="27.0" customHeight="1">
      <c r="A249" s="259"/>
      <c r="B249" s="605" t="s">
        <v>872</v>
      </c>
      <c r="C249" s="606" t="str">
        <f>IF(COUNTBLANK(I244:I245)=0,IF(I244&gt;I245,C244,C245),"-")</f>
        <v>-</v>
      </c>
      <c r="H249" s="607"/>
      <c r="I249" s="224"/>
      <c r="J249" s="530"/>
      <c r="K249" s="530"/>
      <c r="L249" s="608" t="s">
        <v>873</v>
      </c>
      <c r="M249" s="609" t="str">
        <f>IF(COUNTBLANK(S244:S245)=0,IF(S244&gt;S245,M244,M245),"-")</f>
        <v>-</v>
      </c>
      <c r="R249" s="610"/>
      <c r="S249" s="611"/>
      <c r="T249" s="530"/>
      <c r="U249" s="530"/>
      <c r="V249" s="612" t="s">
        <v>874</v>
      </c>
      <c r="W249" s="613" t="str">
        <f>IF(COUNTBLANK(AC244:AC245)=0,IF(AC244&gt;AC245,W244,W245),"-")</f>
        <v>-</v>
      </c>
      <c r="AB249" s="614"/>
      <c r="AC249" s="615"/>
      <c r="AD249" s="530"/>
      <c r="AE249" s="530"/>
      <c r="AF249" s="616" t="s">
        <v>875</v>
      </c>
      <c r="AG249" s="617" t="str">
        <f>IF(COUNTBLANK(AM244:AM245)=0,IF(AM244&gt;AM245,AG244,AG245),"-")</f>
        <v>-</v>
      </c>
      <c r="AL249" s="618"/>
      <c r="AM249" s="619"/>
      <c r="AN249" s="259"/>
    </row>
    <row r="250" ht="27.0" customHeight="1">
      <c r="A250" s="259"/>
      <c r="B250" s="571" t="s">
        <v>876</v>
      </c>
      <c r="C250" s="620" t="str">
        <f>IF(COUNTBLANK(I244:I245)=0,IF(I244&gt;I245,C245,C244),"-")</f>
        <v>-</v>
      </c>
      <c r="H250" s="621"/>
      <c r="I250" s="239"/>
      <c r="J250" s="530"/>
      <c r="K250" s="530"/>
      <c r="L250" s="573" t="s">
        <v>877</v>
      </c>
      <c r="M250" s="620" t="str">
        <f>IF(COUNTBLANK(S244:S245)=0,IF(S244&gt;S245,M245,M244),"-")</f>
        <v>-</v>
      </c>
      <c r="R250" s="621"/>
      <c r="S250" s="622"/>
      <c r="T250" s="530"/>
      <c r="U250" s="530"/>
      <c r="V250" s="574" t="s">
        <v>878</v>
      </c>
      <c r="W250" s="620" t="str">
        <f>IF(COUNTBLANK(AC244:AC245)=0,IF(AC244&gt;AC245,W245,W244),"-")</f>
        <v>-</v>
      </c>
      <c r="AB250" s="621"/>
      <c r="AC250" s="623"/>
      <c r="AD250" s="530"/>
      <c r="AE250" s="530"/>
      <c r="AF250" s="575" t="s">
        <v>879</v>
      </c>
      <c r="AG250" s="620" t="str">
        <f>IF(COUNTBLANK(AM244:AM245)=0,IF(AM244&gt;AM245,AG245,AG244),"-")</f>
        <v>-</v>
      </c>
      <c r="AL250" s="621"/>
      <c r="AM250" s="624"/>
      <c r="AN250" s="259"/>
    </row>
    <row r="251" ht="27.0" customHeight="1">
      <c r="A251" s="259"/>
      <c r="B251" s="625" t="s">
        <v>880</v>
      </c>
      <c r="C251" s="626" t="str">
        <f>IF(COUNTBLANK(I238:I241)=0,IF(I240&gt;I241,C241,C240),"-")</f>
        <v>-</v>
      </c>
      <c r="D251" s="185"/>
      <c r="E251" s="185"/>
      <c r="F251" s="185"/>
      <c r="G251" s="185"/>
      <c r="H251" s="627"/>
      <c r="I251" s="246"/>
      <c r="J251" s="530"/>
      <c r="K251" s="530"/>
      <c r="L251" s="628" t="s">
        <v>881</v>
      </c>
      <c r="M251" s="629" t="str">
        <f>IF(COUNTBLANK(S238:S241)=0,IF(S240&gt;S241,M241,M240),"-")</f>
        <v>-</v>
      </c>
      <c r="N251" s="129"/>
      <c r="O251" s="129"/>
      <c r="P251" s="129"/>
      <c r="Q251" s="129"/>
      <c r="R251" s="630"/>
      <c r="S251" s="631"/>
      <c r="T251" s="530"/>
      <c r="U251" s="530"/>
      <c r="V251" s="632" t="s">
        <v>882</v>
      </c>
      <c r="W251" s="633" t="str">
        <f>IF(COUNTBLANK(AC238:AC241)=0,IF(AC240&gt;AC241,W241,W240),"-")</f>
        <v>-</v>
      </c>
      <c r="X251" s="135"/>
      <c r="Y251" s="135"/>
      <c r="Z251" s="135"/>
      <c r="AA251" s="135"/>
      <c r="AB251" s="634"/>
      <c r="AC251" s="635"/>
      <c r="AD251" s="530"/>
      <c r="AE251" s="530"/>
      <c r="AF251" s="636" t="s">
        <v>883</v>
      </c>
      <c r="AG251" s="637" t="str">
        <f>IF(COUNTBLANK(AM238:AM241)=0,IF(AM240&gt;AM241,AG241,AG240),"-")</f>
        <v>-</v>
      </c>
      <c r="AH251" s="192"/>
      <c r="AI251" s="192"/>
      <c r="AJ251" s="192"/>
      <c r="AK251" s="192"/>
      <c r="AL251" s="638"/>
      <c r="AM251" s="639"/>
      <c r="AN251" s="259"/>
    </row>
    <row r="252" ht="27.0" customHeight="1">
      <c r="A252" s="259"/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  <c r="O252" s="259"/>
      <c r="P252" s="259"/>
      <c r="Q252" s="259"/>
      <c r="R252" s="259"/>
      <c r="S252" s="259"/>
      <c r="T252" s="259"/>
      <c r="U252" s="259"/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/>
      <c r="AH252" s="259"/>
      <c r="AI252" s="259"/>
      <c r="AJ252" s="259"/>
      <c r="AK252" s="259"/>
      <c r="AL252" s="259"/>
      <c r="AM252" s="259"/>
      <c r="AN252" s="259"/>
    </row>
    <row r="253" ht="27.0" customHeight="1">
      <c r="A253" s="259"/>
      <c r="B253" s="46" t="s">
        <v>884</v>
      </c>
      <c r="C253" s="47"/>
      <c r="D253" s="47"/>
      <c r="E253" s="47"/>
      <c r="F253" s="47"/>
      <c r="G253" s="47"/>
      <c r="H253" s="47"/>
      <c r="I253" s="47"/>
      <c r="J253" s="549"/>
      <c r="K253" s="549"/>
      <c r="L253" s="48" t="s">
        <v>885</v>
      </c>
      <c r="M253" s="49"/>
      <c r="N253" s="49"/>
      <c r="O253" s="49"/>
      <c r="P253" s="49"/>
      <c r="Q253" s="49"/>
      <c r="R253" s="49"/>
      <c r="S253" s="49"/>
      <c r="T253" s="549"/>
      <c r="U253" s="549"/>
      <c r="V253" s="50" t="s">
        <v>886</v>
      </c>
      <c r="W253" s="51"/>
      <c r="X253" s="51"/>
      <c r="Y253" s="51"/>
      <c r="Z253" s="51"/>
      <c r="AA253" s="51"/>
      <c r="AB253" s="51"/>
      <c r="AC253" s="51"/>
      <c r="AD253" s="549"/>
      <c r="AE253" s="549"/>
      <c r="AF253" s="52" t="s">
        <v>887</v>
      </c>
      <c r="AG253" s="53"/>
      <c r="AH253" s="53"/>
      <c r="AI253" s="53"/>
      <c r="AJ253" s="53"/>
      <c r="AK253" s="53"/>
      <c r="AL253" s="53"/>
      <c r="AM253" s="53"/>
      <c r="AN253" s="259"/>
    </row>
    <row r="254" ht="27.0" customHeight="1">
      <c r="A254" s="259"/>
      <c r="B254" s="551" t="str">
        <f>B231</f>
        <v>PARTIE 1 : 07H30 - 09H30 (VEN) CHAPONNAY</v>
      </c>
      <c r="C254" s="550"/>
      <c r="D254" s="550"/>
      <c r="E254" s="550"/>
      <c r="F254" s="550"/>
      <c r="G254" s="550"/>
      <c r="H254" s="552" t="s">
        <v>56</v>
      </c>
      <c r="I254" s="553" t="s">
        <v>57</v>
      </c>
      <c r="J254" s="550"/>
      <c r="K254" s="550"/>
      <c r="L254" s="554" t="str">
        <f>B254</f>
        <v>PARTIE 1 : 07H30 - 09H30 (VEN) CHAPONNAY</v>
      </c>
      <c r="M254" s="550"/>
      <c r="N254" s="550"/>
      <c r="O254" s="550"/>
      <c r="P254" s="550"/>
      <c r="Q254" s="550"/>
      <c r="R254" s="552" t="s">
        <v>56</v>
      </c>
      <c r="S254" s="553" t="s">
        <v>57</v>
      </c>
      <c r="T254" s="550"/>
      <c r="U254" s="550"/>
      <c r="V254" s="555" t="str">
        <f>B254</f>
        <v>PARTIE 1 : 07H30 - 09H30 (VEN) CHAPONNAY</v>
      </c>
      <c r="W254" s="550"/>
      <c r="X254" s="550"/>
      <c r="Y254" s="550"/>
      <c r="Z254" s="550"/>
      <c r="AA254" s="550"/>
      <c r="AB254" s="552" t="s">
        <v>56</v>
      </c>
      <c r="AC254" s="553" t="s">
        <v>57</v>
      </c>
      <c r="AD254" s="550"/>
      <c r="AE254" s="550"/>
      <c r="AF254" s="556" t="str">
        <f>B254</f>
        <v>PARTIE 1 : 07H30 - 09H30 (VEN) CHAPONNAY</v>
      </c>
      <c r="AG254" s="550"/>
      <c r="AH254" s="550"/>
      <c r="AI254" s="550"/>
      <c r="AJ254" s="550"/>
      <c r="AK254" s="550"/>
      <c r="AL254" s="552" t="s">
        <v>56</v>
      </c>
      <c r="AM254" s="553" t="s">
        <v>57</v>
      </c>
      <c r="AN254" s="259"/>
    </row>
    <row r="255" ht="27.0" customHeight="1">
      <c r="A255" s="259"/>
      <c r="B255" s="558">
        <v>41.0</v>
      </c>
      <c r="C255" s="63" t="str">
        <f>IFERROR(VLOOKUP("21A",$G$8:$N$135,3,FALSE),"")</f>
        <v>BRINON Alain (45)</v>
      </c>
      <c r="D255" s="64"/>
      <c r="E255" s="64"/>
      <c r="F255" s="64"/>
      <c r="G255" s="65"/>
      <c r="H255" s="559"/>
      <c r="I255" s="67"/>
      <c r="J255" s="560"/>
      <c r="K255" s="557"/>
      <c r="L255" s="561">
        <v>43.0</v>
      </c>
      <c r="M255" s="70" t="str">
        <f>IFERROR(VLOOKUP("22A",$G$8:$N$135,3,FALSE),"")</f>
        <v>BUONO Serge (84)</v>
      </c>
      <c r="N255" s="71"/>
      <c r="O255" s="71"/>
      <c r="P255" s="71"/>
      <c r="Q255" s="72"/>
      <c r="R255" s="562"/>
      <c r="S255" s="74"/>
      <c r="T255" s="560"/>
      <c r="U255" s="557"/>
      <c r="V255" s="563">
        <v>45.0</v>
      </c>
      <c r="W255" s="76" t="str">
        <f>IFERROR(VLOOKUP("23A",$G$8:$N$135,3,FALSE),"")</f>
        <v>FERNANDEZ Rudhy (21)</v>
      </c>
      <c r="X255" s="77"/>
      <c r="Y255" s="77"/>
      <c r="Z255" s="77"/>
      <c r="AA255" s="78"/>
      <c r="AB255" s="564"/>
      <c r="AC255" s="80"/>
      <c r="AD255" s="560"/>
      <c r="AE255" s="557"/>
      <c r="AF255" s="565">
        <v>47.0</v>
      </c>
      <c r="AG255" s="82" t="str">
        <f>IFERROR(VLOOKUP("24A",$G$8:$N$135,3,FALSE),"")</f>
        <v>MARCHADIER Jean-François (17)</v>
      </c>
      <c r="AH255" s="83"/>
      <c r="AI255" s="83"/>
      <c r="AJ255" s="83"/>
      <c r="AK255" s="84"/>
      <c r="AL255" s="566"/>
      <c r="AM255" s="86"/>
      <c r="AN255" s="259"/>
    </row>
    <row r="256" ht="27.0" customHeight="1">
      <c r="A256" s="259"/>
      <c r="B256" s="87"/>
      <c r="C256" s="88" t="str">
        <f>IFERROR(VLOOKUP("21B",$G$8:$N$135,3,FALSE),"")</f>
        <v>CHARRAT Patrick (42)</v>
      </c>
      <c r="D256" s="89"/>
      <c r="E256" s="89"/>
      <c r="F256" s="89"/>
      <c r="G256" s="90"/>
      <c r="H256" s="567"/>
      <c r="I256" s="92"/>
      <c r="J256" s="560"/>
      <c r="K256" s="557"/>
      <c r="L256" s="93"/>
      <c r="M256" s="94" t="str">
        <f>IFERROR(VLOOKUP("22B",$G$8:$N$135,3,FALSE),"")</f>
        <v>ALBERT Maurice (73)</v>
      </c>
      <c r="N256" s="95"/>
      <c r="O256" s="95"/>
      <c r="P256" s="95"/>
      <c r="Q256" s="96"/>
      <c r="R256" s="568"/>
      <c r="S256" s="98"/>
      <c r="T256" s="560"/>
      <c r="U256" s="557"/>
      <c r="V256" s="99"/>
      <c r="W256" s="100" t="str">
        <f>IFERROR(VLOOKUP("23B",$G$8:$N$135,3,FALSE),"")</f>
        <v>SOLARO Patrick (01)</v>
      </c>
      <c r="X256" s="101"/>
      <c r="Y256" s="101"/>
      <c r="Z256" s="101"/>
      <c r="AA256" s="102"/>
      <c r="AB256" s="569"/>
      <c r="AC256" s="104"/>
      <c r="AD256" s="560"/>
      <c r="AE256" s="557"/>
      <c r="AF256" s="105"/>
      <c r="AG256" s="106" t="str">
        <f>IFERROR(VLOOKUP("24B",$G$8:$N$135,3,FALSE),"")</f>
        <v>GASS Guillaume (36)</v>
      </c>
      <c r="AH256" s="107"/>
      <c r="AI256" s="107"/>
      <c r="AJ256" s="107"/>
      <c r="AK256" s="108"/>
      <c r="AL256" s="570"/>
      <c r="AM256" s="110"/>
      <c r="AN256" s="259"/>
    </row>
    <row r="257" ht="27.0" customHeight="1">
      <c r="A257" s="259"/>
      <c r="B257" s="571">
        <v>42.0</v>
      </c>
      <c r="C257" s="112" t="str">
        <f>IFERROR(VLOOKUP("21C",$G$8:$N$135,3,FALSE),"")</f>
        <v>TIGNAT Franck (01)</v>
      </c>
      <c r="G257" s="113"/>
      <c r="H257" s="572"/>
      <c r="I257" s="115"/>
      <c r="J257" s="560"/>
      <c r="K257" s="557"/>
      <c r="L257" s="573">
        <v>44.0</v>
      </c>
      <c r="M257" s="112" t="str">
        <f>IFERROR(VLOOKUP("22C",$G$8:$N$135,3,FALSE),"")</f>
        <v>BERGIN Françis (36)</v>
      </c>
      <c r="Q257" s="113"/>
      <c r="R257" s="572"/>
      <c r="S257" s="117"/>
      <c r="T257" s="560"/>
      <c r="U257" s="557"/>
      <c r="V257" s="574">
        <v>46.0</v>
      </c>
      <c r="W257" s="112" t="str">
        <f>IFERROR(VLOOKUP("23C",$G$8:$N$135,3,FALSE),"")</f>
        <v>REBOUX Philippe (42)</v>
      </c>
      <c r="AA257" s="113"/>
      <c r="AB257" s="572"/>
      <c r="AC257" s="119"/>
      <c r="AD257" s="560"/>
      <c r="AE257" s="557"/>
      <c r="AF257" s="575">
        <v>48.0</v>
      </c>
      <c r="AG257" s="112" t="str">
        <f>IFERROR(VLOOKUP("24C",$G$8:$N$135,3,FALSE),"")</f>
        <v>DUBOUCHEZ Fernand (38)</v>
      </c>
      <c r="AK257" s="113"/>
      <c r="AL257" s="572"/>
      <c r="AM257" s="121"/>
      <c r="AN257" s="259"/>
    </row>
    <row r="258" ht="27.0" customHeight="1">
      <c r="A258" s="259"/>
      <c r="B258" s="122"/>
      <c r="C258" s="123" t="str">
        <f>IFERROR(VLOOKUP("21D",$G$8:$N$135,3,FALSE),"")</f>
        <v>RAYNAUD Florian (81)</v>
      </c>
      <c r="G258" s="124"/>
      <c r="H258" s="576"/>
      <c r="I258" s="126"/>
      <c r="J258" s="560"/>
      <c r="K258" s="557"/>
      <c r="L258" s="127"/>
      <c r="M258" s="128" t="str">
        <f>IFERROR(VLOOKUP("22D",$G$8:$N$135,3,FALSE),"")</f>
        <v>AVENAS Rémy (26)</v>
      </c>
      <c r="N258" s="129"/>
      <c r="O258" s="129"/>
      <c r="P258" s="129"/>
      <c r="Q258" s="130"/>
      <c r="R258" s="577"/>
      <c r="S258" s="132"/>
      <c r="T258" s="560"/>
      <c r="U258" s="557"/>
      <c r="V258" s="133"/>
      <c r="W258" s="134" t="str">
        <f>IFERROR(VLOOKUP("23D",$G$8:$N$135,3,FALSE),"")</f>
        <v>MEFFRAY Jean-Pierre (72)</v>
      </c>
      <c r="X258" s="135"/>
      <c r="Y258" s="135"/>
      <c r="Z258" s="135"/>
      <c r="AA258" s="136"/>
      <c r="AB258" s="578"/>
      <c r="AC258" s="138"/>
      <c r="AD258" s="560"/>
      <c r="AE258" s="557"/>
      <c r="AF258" s="139"/>
      <c r="AG258" s="140" t="str">
        <f>IFERROR(VLOOKUP("24D",$G$8:$N$135,3,FALSE),"")</f>
        <v>SOLER Antoine (65)</v>
      </c>
      <c r="AK258" s="141"/>
      <c r="AL258" s="579"/>
      <c r="AM258" s="143"/>
      <c r="AN258" s="259"/>
    </row>
    <row r="259" ht="13.5" customHeight="1">
      <c r="A259" s="259"/>
      <c r="B259" s="145" t="s">
        <v>60</v>
      </c>
      <c r="C259" s="146" t="s">
        <v>5</v>
      </c>
      <c r="D259" s="147"/>
      <c r="E259" s="147"/>
      <c r="F259" s="147"/>
      <c r="G259" s="148"/>
      <c r="H259" s="149" t="s">
        <v>57</v>
      </c>
      <c r="I259" s="150"/>
      <c r="J259" s="151"/>
      <c r="K259" s="144"/>
      <c r="L259" s="152" t="s">
        <v>60</v>
      </c>
      <c r="M259" s="153" t="s">
        <v>5</v>
      </c>
      <c r="N259" s="154"/>
      <c r="O259" s="154"/>
      <c r="P259" s="154"/>
      <c r="Q259" s="155"/>
      <c r="R259" s="156" t="s">
        <v>57</v>
      </c>
      <c r="S259" s="157"/>
      <c r="T259" s="151"/>
      <c r="U259" s="144"/>
      <c r="V259" s="158" t="s">
        <v>60</v>
      </c>
      <c r="W259" s="159" t="s">
        <v>5</v>
      </c>
      <c r="X259" s="160"/>
      <c r="Y259" s="160"/>
      <c r="Z259" s="160"/>
      <c r="AA259" s="161"/>
      <c r="AB259" s="162" t="s">
        <v>57</v>
      </c>
      <c r="AC259" s="163"/>
      <c r="AD259" s="151"/>
      <c r="AE259" s="144"/>
      <c r="AF259" s="164" t="s">
        <v>60</v>
      </c>
      <c r="AG259" s="165" t="s">
        <v>5</v>
      </c>
      <c r="AH259" s="166"/>
      <c r="AI259" s="166"/>
      <c r="AJ259" s="166"/>
      <c r="AK259" s="167"/>
      <c r="AL259" s="168" t="s">
        <v>57</v>
      </c>
      <c r="AM259" s="169"/>
      <c r="AN259" s="259"/>
    </row>
    <row r="260" ht="27.0" customHeight="1">
      <c r="A260" s="259"/>
      <c r="B260" s="551" t="str">
        <f>B237</f>
        <v>PARTIE 2 : 10H15 - 12H15</v>
      </c>
      <c r="C260" s="580"/>
      <c r="D260" s="580"/>
      <c r="E260" s="580"/>
      <c r="F260" s="580"/>
      <c r="G260" s="580"/>
      <c r="H260" s="552" t="s">
        <v>56</v>
      </c>
      <c r="I260" s="553" t="s">
        <v>57</v>
      </c>
      <c r="J260" s="151"/>
      <c r="K260" s="151"/>
      <c r="L260" s="581" t="str">
        <f>B260</f>
        <v>PARTIE 2 : 10H15 - 12H15</v>
      </c>
      <c r="M260" s="580"/>
      <c r="N260" s="580"/>
      <c r="O260" s="580"/>
      <c r="P260" s="580"/>
      <c r="Q260" s="580"/>
      <c r="R260" s="552" t="s">
        <v>56</v>
      </c>
      <c r="S260" s="553" t="s">
        <v>57</v>
      </c>
      <c r="T260" s="151"/>
      <c r="U260" s="151"/>
      <c r="V260" s="582" t="str">
        <f>B260</f>
        <v>PARTIE 2 : 10H15 - 12H15</v>
      </c>
      <c r="W260" s="580"/>
      <c r="X260" s="580"/>
      <c r="Y260" s="580"/>
      <c r="Z260" s="580"/>
      <c r="AA260" s="580"/>
      <c r="AB260" s="552" t="s">
        <v>56</v>
      </c>
      <c r="AC260" s="553" t="s">
        <v>57</v>
      </c>
      <c r="AD260" s="151"/>
      <c r="AE260" s="151"/>
      <c r="AF260" s="583" t="str">
        <f>B260</f>
        <v>PARTIE 2 : 10H15 - 12H15</v>
      </c>
      <c r="AG260" s="580"/>
      <c r="AH260" s="580"/>
      <c r="AI260" s="580"/>
      <c r="AJ260" s="580"/>
      <c r="AK260" s="580"/>
      <c r="AL260" s="552" t="s">
        <v>56</v>
      </c>
      <c r="AM260" s="553" t="s">
        <v>57</v>
      </c>
      <c r="AN260" s="259"/>
    </row>
    <row r="261" ht="27.0" customHeight="1">
      <c r="A261" s="259"/>
      <c r="B261" s="558">
        <v>43.0</v>
      </c>
      <c r="C261" s="63" t="str">
        <f>IF(COUNTBLANK(I255:I258)=0,IF(I255&gt;I256,C255,C256),"-")</f>
        <v>-</v>
      </c>
      <c r="D261" s="64"/>
      <c r="E261" s="64"/>
      <c r="F261" s="64"/>
      <c r="G261" s="65"/>
      <c r="H261" s="559"/>
      <c r="I261" s="67"/>
      <c r="J261" s="560"/>
      <c r="K261" s="557"/>
      <c r="L261" s="561">
        <v>45.0</v>
      </c>
      <c r="M261" s="70" t="str">
        <f>IF(COUNTBLANK(S255:S258)=0,IF(S255&gt;S256,M255,M256),"-")</f>
        <v>-</v>
      </c>
      <c r="N261" s="71"/>
      <c r="O261" s="71"/>
      <c r="P261" s="71"/>
      <c r="Q261" s="72"/>
      <c r="R261" s="562"/>
      <c r="S261" s="74"/>
      <c r="T261" s="560"/>
      <c r="U261" s="557"/>
      <c r="V261" s="563">
        <v>47.0</v>
      </c>
      <c r="W261" s="76" t="str">
        <f>IF(COUNTBLANK(AC255:AC258)=0,IF(AC255&gt;AC256,W255,W256),"-")</f>
        <v>-</v>
      </c>
      <c r="X261" s="77"/>
      <c r="Y261" s="77"/>
      <c r="Z261" s="77"/>
      <c r="AA261" s="78"/>
      <c r="AB261" s="564"/>
      <c r="AC261" s="80"/>
      <c r="AD261" s="560"/>
      <c r="AE261" s="557"/>
      <c r="AF261" s="565">
        <v>49.0</v>
      </c>
      <c r="AG261" s="82" t="str">
        <f>IF(COUNTBLANK(AM255:AM258)=0,IF(AM255&gt;AM256,AG255,AG256),"-")</f>
        <v>-</v>
      </c>
      <c r="AH261" s="83"/>
      <c r="AI261" s="83"/>
      <c r="AJ261" s="83"/>
      <c r="AK261" s="84"/>
      <c r="AL261" s="566"/>
      <c r="AM261" s="86"/>
      <c r="AN261" s="259"/>
    </row>
    <row r="262" ht="27.0" customHeight="1">
      <c r="A262" s="259"/>
      <c r="B262" s="87"/>
      <c r="C262" s="88" t="str">
        <f>IF(COUNTBLANK(I255:I258)=0,IF(I257&gt;I258,C257,C258),"-")</f>
        <v>-</v>
      </c>
      <c r="D262" s="89"/>
      <c r="E262" s="89"/>
      <c r="F262" s="89"/>
      <c r="G262" s="90"/>
      <c r="H262" s="567"/>
      <c r="I262" s="92"/>
      <c r="J262" s="560"/>
      <c r="K262" s="557"/>
      <c r="L262" s="93"/>
      <c r="M262" s="94" t="str">
        <f>IF(COUNTBLANK(S255:S258)=0,IF(S257&gt;S258,M257,M258),"-")</f>
        <v>-</v>
      </c>
      <c r="N262" s="95"/>
      <c r="O262" s="95"/>
      <c r="P262" s="95"/>
      <c r="Q262" s="96"/>
      <c r="R262" s="568"/>
      <c r="S262" s="98"/>
      <c r="T262" s="560"/>
      <c r="U262" s="557"/>
      <c r="V262" s="99"/>
      <c r="W262" s="100" t="str">
        <f>IF(COUNTBLANK(AC255:AC258)=0,IF(AC257&gt;AC258,W257,W258),"-")</f>
        <v>-</v>
      </c>
      <c r="X262" s="101"/>
      <c r="Y262" s="101"/>
      <c r="Z262" s="101"/>
      <c r="AA262" s="102"/>
      <c r="AB262" s="569"/>
      <c r="AC262" s="104"/>
      <c r="AD262" s="560"/>
      <c r="AE262" s="557"/>
      <c r="AF262" s="105"/>
      <c r="AG262" s="106" t="str">
        <f>IF(COUNTBLANK(AM255:AM258)=0,IF(AM257&gt;AM258,AG257,AG258),"-")</f>
        <v>-</v>
      </c>
      <c r="AH262" s="107"/>
      <c r="AI262" s="107"/>
      <c r="AJ262" s="107"/>
      <c r="AK262" s="108"/>
      <c r="AL262" s="570"/>
      <c r="AM262" s="110"/>
      <c r="AN262" s="259"/>
    </row>
    <row r="263" ht="27.0" customHeight="1">
      <c r="A263" s="259"/>
      <c r="B263" s="571">
        <v>44.0</v>
      </c>
      <c r="C263" s="112" t="str">
        <f>IF(COUNTBLANK(I255:I258)=0,IF(I255&gt;I256,C256,C255),"-")</f>
        <v>-</v>
      </c>
      <c r="G263" s="113"/>
      <c r="H263" s="572"/>
      <c r="I263" s="115"/>
      <c r="J263" s="560"/>
      <c r="K263" s="557"/>
      <c r="L263" s="573">
        <v>46.0</v>
      </c>
      <c r="M263" s="112" t="str">
        <f>IF(COUNTBLANK(S255:S258)=0,IF(S255&gt;S256,M256,M255),"-")</f>
        <v>-</v>
      </c>
      <c r="Q263" s="113"/>
      <c r="R263" s="572"/>
      <c r="S263" s="117"/>
      <c r="T263" s="560"/>
      <c r="U263" s="557"/>
      <c r="V263" s="574">
        <v>48.0</v>
      </c>
      <c r="W263" s="112" t="str">
        <f>IF(COUNTBLANK(AC255:AC258)=0,IF(AC255&gt;AC256,W256,W255),"-")</f>
        <v>-</v>
      </c>
      <c r="AA263" s="113"/>
      <c r="AB263" s="572"/>
      <c r="AC263" s="119"/>
      <c r="AD263" s="560"/>
      <c r="AE263" s="557"/>
      <c r="AF263" s="575">
        <v>50.0</v>
      </c>
      <c r="AG263" s="112" t="str">
        <f>IF(COUNTBLANK(AM255:AM258)=0,IF(AM255&gt;AM256,AG256,AG255),"-")</f>
        <v>-</v>
      </c>
      <c r="AK263" s="113"/>
      <c r="AL263" s="572"/>
      <c r="AM263" s="121"/>
      <c r="AN263" s="259"/>
    </row>
    <row r="264" ht="27.0" customHeight="1">
      <c r="A264" s="259"/>
      <c r="B264" s="122"/>
      <c r="C264" s="585" t="str">
        <f>IF(COUNTBLANK(I255:I258)=0,IF(I257&gt;I258,C258,C257),"-")</f>
        <v>-</v>
      </c>
      <c r="D264" s="185"/>
      <c r="E264" s="185"/>
      <c r="F264" s="185"/>
      <c r="G264" s="186"/>
      <c r="H264" s="586"/>
      <c r="I264" s="188"/>
      <c r="J264" s="560"/>
      <c r="K264" s="557"/>
      <c r="L264" s="127"/>
      <c r="M264" s="128" t="str">
        <f>IF(COUNTBLANK(S255:S258)=0,IF(S257&gt;S258,M258,M257),"-")</f>
        <v>-</v>
      </c>
      <c r="N264" s="129"/>
      <c r="O264" s="129"/>
      <c r="P264" s="129"/>
      <c r="Q264" s="130"/>
      <c r="R264" s="577"/>
      <c r="S264" s="132"/>
      <c r="T264" s="560"/>
      <c r="U264" s="557"/>
      <c r="V264" s="133"/>
      <c r="W264" s="134" t="str">
        <f>IF(COUNTBLANK(AC255:AC258)=0,IF(AC257&gt;AC258,W258,W257),"-")</f>
        <v>-</v>
      </c>
      <c r="X264" s="135"/>
      <c r="Y264" s="135"/>
      <c r="Z264" s="135"/>
      <c r="AA264" s="136"/>
      <c r="AB264" s="578"/>
      <c r="AC264" s="138"/>
      <c r="AD264" s="560"/>
      <c r="AE264" s="557"/>
      <c r="AF264" s="139"/>
      <c r="AG264" s="587" t="str">
        <f>IF(COUNTBLANK(AM255:AM258)=0,IF(AM257&gt;AM258,AG258,AG257),"-")</f>
        <v>-</v>
      </c>
      <c r="AH264" s="192"/>
      <c r="AI264" s="192"/>
      <c r="AJ264" s="192"/>
      <c r="AK264" s="193"/>
      <c r="AL264" s="588"/>
      <c r="AM264" s="195"/>
      <c r="AN264" s="259"/>
    </row>
    <row r="265" ht="13.5" customHeight="1">
      <c r="A265" s="259"/>
      <c r="B265" s="145" t="s">
        <v>60</v>
      </c>
      <c r="C265" s="146" t="s">
        <v>5</v>
      </c>
      <c r="D265" s="147"/>
      <c r="E265" s="147"/>
      <c r="F265" s="147"/>
      <c r="G265" s="148"/>
      <c r="H265" s="149" t="s">
        <v>57</v>
      </c>
      <c r="I265" s="150"/>
      <c r="J265" s="151"/>
      <c r="K265" s="144"/>
      <c r="L265" s="152" t="s">
        <v>60</v>
      </c>
      <c r="M265" s="153" t="s">
        <v>5</v>
      </c>
      <c r="N265" s="154"/>
      <c r="O265" s="154"/>
      <c r="P265" s="154"/>
      <c r="Q265" s="155"/>
      <c r="R265" s="156" t="s">
        <v>57</v>
      </c>
      <c r="S265" s="157"/>
      <c r="T265" s="151"/>
      <c r="U265" s="144"/>
      <c r="V265" s="158" t="s">
        <v>60</v>
      </c>
      <c r="W265" s="159" t="s">
        <v>5</v>
      </c>
      <c r="X265" s="160"/>
      <c r="Y265" s="160"/>
      <c r="Z265" s="160"/>
      <c r="AA265" s="161"/>
      <c r="AB265" s="162" t="s">
        <v>57</v>
      </c>
      <c r="AC265" s="163"/>
      <c r="AD265" s="151"/>
      <c r="AE265" s="144"/>
      <c r="AF265" s="196" t="s">
        <v>60</v>
      </c>
      <c r="AG265" s="197" t="s">
        <v>5</v>
      </c>
      <c r="AH265" s="198"/>
      <c r="AI265" s="198"/>
      <c r="AJ265" s="198"/>
      <c r="AK265" s="199"/>
      <c r="AL265" s="200" t="s">
        <v>57</v>
      </c>
      <c r="AM265" s="201"/>
      <c r="AN265" s="259"/>
    </row>
    <row r="266" ht="27.0" customHeight="1">
      <c r="A266" s="259"/>
      <c r="B266" s="551" t="str">
        <f>B243</f>
        <v>BARRAGES : 14H15 - 16H15</v>
      </c>
      <c r="C266" s="580"/>
      <c r="D266" s="580"/>
      <c r="E266" s="580"/>
      <c r="F266" s="580"/>
      <c r="G266" s="580"/>
      <c r="H266" s="552" t="s">
        <v>56</v>
      </c>
      <c r="I266" s="553" t="s">
        <v>57</v>
      </c>
      <c r="J266" s="151"/>
      <c r="K266" s="151"/>
      <c r="L266" s="581" t="str">
        <f>B266</f>
        <v>BARRAGES : 14H15 - 16H15</v>
      </c>
      <c r="M266" s="580"/>
      <c r="N266" s="580"/>
      <c r="O266" s="580"/>
      <c r="P266" s="580"/>
      <c r="Q266" s="580"/>
      <c r="R266" s="552" t="s">
        <v>56</v>
      </c>
      <c r="S266" s="553" t="s">
        <v>57</v>
      </c>
      <c r="T266" s="151"/>
      <c r="U266" s="151"/>
      <c r="V266" s="582" t="str">
        <f>B266</f>
        <v>BARRAGES : 14H15 - 16H15</v>
      </c>
      <c r="W266" s="580"/>
      <c r="X266" s="580"/>
      <c r="Y266" s="580"/>
      <c r="Z266" s="580"/>
      <c r="AA266" s="580"/>
      <c r="AB266" s="552" t="s">
        <v>56</v>
      </c>
      <c r="AC266" s="553" t="s">
        <v>57</v>
      </c>
      <c r="AD266" s="151"/>
      <c r="AE266" s="151"/>
      <c r="AF266" s="583" t="str">
        <f>B266</f>
        <v>BARRAGES : 14H15 - 16H15</v>
      </c>
      <c r="AG266" s="580"/>
      <c r="AH266" s="580"/>
      <c r="AI266" s="580"/>
      <c r="AJ266" s="580"/>
      <c r="AK266" s="580"/>
      <c r="AL266" s="552" t="s">
        <v>56</v>
      </c>
      <c r="AM266" s="553" t="s">
        <v>57</v>
      </c>
      <c r="AN266" s="259"/>
    </row>
    <row r="267" ht="27.0" customHeight="1">
      <c r="A267" s="259"/>
      <c r="B267" s="558">
        <v>40.0</v>
      </c>
      <c r="C267" s="63" t="str">
        <f>IF(COUNTBLANK(I261:I264)=0,IF(I261&gt;I262,C262,C261),"-")</f>
        <v>-</v>
      </c>
      <c r="D267" s="64"/>
      <c r="E267" s="64"/>
      <c r="F267" s="64"/>
      <c r="G267" s="65"/>
      <c r="H267" s="559"/>
      <c r="I267" s="67"/>
      <c r="J267" s="560" t="str">
        <f>C268</f>
        <v>-</v>
      </c>
      <c r="K267" s="557" t="s">
        <v>65</v>
      </c>
      <c r="L267" s="561">
        <v>38.0</v>
      </c>
      <c r="M267" s="70" t="str">
        <f>IF(COUNTBLANK(S261:S264)=0,IF(S261&gt;S262,M262,M261),"-")</f>
        <v>-</v>
      </c>
      <c r="N267" s="71"/>
      <c r="O267" s="71"/>
      <c r="P267" s="71"/>
      <c r="Q267" s="72"/>
      <c r="R267" s="562"/>
      <c r="S267" s="74"/>
      <c r="T267" s="560"/>
      <c r="U267" s="557"/>
      <c r="V267" s="563">
        <v>36.0</v>
      </c>
      <c r="W267" s="76" t="str">
        <f>IF(COUNTBLANK(AC261:AC264)=0,IF(AC261&gt;AC262,W262,W261),"-")</f>
        <v>-</v>
      </c>
      <c r="X267" s="77"/>
      <c r="Y267" s="77"/>
      <c r="Z267" s="77"/>
      <c r="AA267" s="78"/>
      <c r="AB267" s="564"/>
      <c r="AC267" s="80"/>
      <c r="AD267" s="560"/>
      <c r="AE267" s="557"/>
      <c r="AF267" s="565">
        <v>34.0</v>
      </c>
      <c r="AG267" s="82" t="str">
        <f>IF(COUNTBLANK(AM261:AM264)=0,IF(AM261&gt;AM262,AG262,AG261),"-")</f>
        <v>-</v>
      </c>
      <c r="AH267" s="83"/>
      <c r="AI267" s="83"/>
      <c r="AJ267" s="83"/>
      <c r="AK267" s="84"/>
      <c r="AL267" s="566"/>
      <c r="AM267" s="86"/>
      <c r="AN267" s="259"/>
    </row>
    <row r="268" ht="27.0" customHeight="1">
      <c r="A268" s="259"/>
      <c r="B268" s="122"/>
      <c r="C268" s="585" t="str">
        <f>IF(COUNTBLANK(I261:I264)=0,IF(I263&gt;I264,C263,C264),"-")</f>
        <v>-</v>
      </c>
      <c r="D268" s="185"/>
      <c r="E268" s="185"/>
      <c r="F268" s="185"/>
      <c r="G268" s="186"/>
      <c r="H268" s="586"/>
      <c r="I268" s="188"/>
      <c r="J268" s="560" t="str">
        <f>C267</f>
        <v>-</v>
      </c>
      <c r="K268" s="557" t="s">
        <v>65</v>
      </c>
      <c r="L268" s="127"/>
      <c r="M268" s="128" t="str">
        <f>IF(COUNTBLANK(S261:S264)=0,IF(S263&gt;S264,M263,M264),"-")</f>
        <v>-</v>
      </c>
      <c r="N268" s="129"/>
      <c r="O268" s="129"/>
      <c r="P268" s="129"/>
      <c r="Q268" s="130"/>
      <c r="R268" s="577"/>
      <c r="S268" s="132"/>
      <c r="T268" s="560"/>
      <c r="U268" s="557"/>
      <c r="V268" s="133"/>
      <c r="W268" s="134" t="str">
        <f>IF(COUNTBLANK(AC261:AC264)=0,IF(AC263&gt;AC264,W263,W264),"-")</f>
        <v>-</v>
      </c>
      <c r="X268" s="135"/>
      <c r="Y268" s="135"/>
      <c r="Z268" s="135"/>
      <c r="AA268" s="136"/>
      <c r="AB268" s="578"/>
      <c r="AC268" s="138"/>
      <c r="AD268" s="560"/>
      <c r="AE268" s="557"/>
      <c r="AF268" s="139"/>
      <c r="AG268" s="587" t="str">
        <f>IF(COUNTBLANK(AM261:AM264)=0,IF(AM263&gt;AM264,AG263,AG264),"-")</f>
        <v>-</v>
      </c>
      <c r="AH268" s="192"/>
      <c r="AI268" s="192"/>
      <c r="AJ268" s="192"/>
      <c r="AK268" s="193"/>
      <c r="AL268" s="588"/>
      <c r="AM268" s="195"/>
      <c r="AN268" s="259"/>
    </row>
    <row r="269" ht="13.5" customHeight="1">
      <c r="A269" s="259"/>
      <c r="B269" s="145" t="s">
        <v>60</v>
      </c>
      <c r="C269" s="146" t="s">
        <v>5</v>
      </c>
      <c r="D269" s="147"/>
      <c r="E269" s="147"/>
      <c r="F269" s="147"/>
      <c r="G269" s="148"/>
      <c r="H269" s="149" t="s">
        <v>57</v>
      </c>
      <c r="I269" s="150"/>
      <c r="J269" s="204"/>
      <c r="K269" s="203"/>
      <c r="L269" s="152" t="s">
        <v>60</v>
      </c>
      <c r="M269" s="153" t="s">
        <v>5</v>
      </c>
      <c r="N269" s="154"/>
      <c r="O269" s="154"/>
      <c r="P269" s="154"/>
      <c r="Q269" s="155"/>
      <c r="R269" s="156" t="s">
        <v>57</v>
      </c>
      <c r="S269" s="157"/>
      <c r="T269" s="204"/>
      <c r="U269" s="203"/>
      <c r="V269" s="158" t="s">
        <v>60</v>
      </c>
      <c r="W269" s="159" t="s">
        <v>5</v>
      </c>
      <c r="X269" s="160"/>
      <c r="Y269" s="160"/>
      <c r="Z269" s="160"/>
      <c r="AA269" s="161"/>
      <c r="AB269" s="162" t="s">
        <v>57</v>
      </c>
      <c r="AC269" s="163"/>
      <c r="AD269" s="204"/>
      <c r="AE269" s="203"/>
      <c r="AF269" s="196" t="s">
        <v>60</v>
      </c>
      <c r="AG269" s="197" t="s">
        <v>5</v>
      </c>
      <c r="AH269" s="198"/>
      <c r="AI269" s="198"/>
      <c r="AJ269" s="198"/>
      <c r="AK269" s="199"/>
      <c r="AL269" s="200" t="s">
        <v>57</v>
      </c>
      <c r="AM269" s="201"/>
      <c r="AN269" s="259"/>
    </row>
    <row r="270" ht="27.0" customHeight="1">
      <c r="A270" s="259"/>
      <c r="B270" s="593"/>
      <c r="C270" s="207"/>
      <c r="D270" s="207"/>
      <c r="E270" s="207"/>
      <c r="F270" s="207"/>
      <c r="G270" s="207"/>
      <c r="H270" s="207"/>
      <c r="I270" s="208"/>
      <c r="J270" s="592"/>
      <c r="K270" s="592"/>
      <c r="L270" s="593"/>
      <c r="M270" s="207"/>
      <c r="N270" s="207"/>
      <c r="O270" s="207"/>
      <c r="P270" s="207"/>
      <c r="Q270" s="207"/>
      <c r="R270" s="207"/>
      <c r="S270" s="207"/>
      <c r="T270" s="592"/>
      <c r="U270" s="592"/>
      <c r="V270" s="593"/>
      <c r="W270" s="207"/>
      <c r="X270" s="207"/>
      <c r="Y270" s="207"/>
      <c r="Z270" s="207"/>
      <c r="AA270" s="207"/>
      <c r="AB270" s="207"/>
      <c r="AC270" s="207"/>
      <c r="AD270" s="592"/>
      <c r="AE270" s="592"/>
      <c r="AF270" s="593"/>
      <c r="AG270" s="207"/>
      <c r="AH270" s="207"/>
      <c r="AI270" s="207"/>
      <c r="AJ270" s="207"/>
      <c r="AK270" s="207"/>
      <c r="AL270" s="207"/>
      <c r="AM270" s="207"/>
      <c r="AN270" s="259"/>
    </row>
    <row r="271" ht="27.0" customHeight="1">
      <c r="A271" s="259"/>
      <c r="B271" s="558" t="s">
        <v>888</v>
      </c>
      <c r="C271" s="594" t="str">
        <f>IF(COUNTBLANK(I261:I264)=0,IF(I261&gt;I262,C261,C262),"-")</f>
        <v>-</v>
      </c>
      <c r="D271" s="64"/>
      <c r="E271" s="64"/>
      <c r="F271" s="64"/>
      <c r="G271" s="64"/>
      <c r="H271" s="595"/>
      <c r="I271" s="211"/>
      <c r="J271" s="530"/>
      <c r="K271" s="530"/>
      <c r="L271" s="561" t="s">
        <v>889</v>
      </c>
      <c r="M271" s="596" t="str">
        <f>IF(COUNTBLANK(S261:S264)=0,IF(S261&gt;S262,M261,M262),"-")</f>
        <v>-</v>
      </c>
      <c r="N271" s="71"/>
      <c r="O271" s="71"/>
      <c r="P271" s="71"/>
      <c r="Q271" s="71"/>
      <c r="R271" s="597"/>
      <c r="S271" s="598"/>
      <c r="T271" s="530"/>
      <c r="U271" s="530"/>
      <c r="V271" s="563" t="s">
        <v>890</v>
      </c>
      <c r="W271" s="599" t="str">
        <f>IF(COUNTBLANK(AC261:AC264)=0,IF(AC261&gt;AC262,W261,W262),"-")</f>
        <v>-</v>
      </c>
      <c r="X271" s="77"/>
      <c r="Y271" s="77"/>
      <c r="Z271" s="77"/>
      <c r="AA271" s="77"/>
      <c r="AB271" s="600"/>
      <c r="AC271" s="601"/>
      <c r="AD271" s="530"/>
      <c r="AE271" s="530"/>
      <c r="AF271" s="565" t="s">
        <v>891</v>
      </c>
      <c r="AG271" s="602" t="str">
        <f>IF(COUNTBLANK(AM261:AM264)=0,IF(AM261&gt;AM262,AG261,AG262),"-")</f>
        <v>-</v>
      </c>
      <c r="AH271" s="83"/>
      <c r="AI271" s="83"/>
      <c r="AJ271" s="83"/>
      <c r="AK271" s="83"/>
      <c r="AL271" s="603"/>
      <c r="AM271" s="604"/>
      <c r="AN271" s="259"/>
    </row>
    <row r="272" ht="27.0" customHeight="1">
      <c r="A272" s="259"/>
      <c r="B272" s="605" t="s">
        <v>892</v>
      </c>
      <c r="C272" s="606" t="str">
        <f>IF(COUNTBLANK(I267:I268)=0,IF(I267&gt;I268,C267,C268),"-")</f>
        <v>-</v>
      </c>
      <c r="H272" s="607"/>
      <c r="I272" s="224"/>
      <c r="J272" s="530"/>
      <c r="K272" s="530"/>
      <c r="L272" s="608" t="s">
        <v>893</v>
      </c>
      <c r="M272" s="609" t="str">
        <f>IF(COUNTBLANK(S267:S268)=0,IF(S267&gt;S268,M267,M268),"-")</f>
        <v>-</v>
      </c>
      <c r="R272" s="610"/>
      <c r="S272" s="611"/>
      <c r="T272" s="530"/>
      <c r="U272" s="530"/>
      <c r="V272" s="612" t="s">
        <v>894</v>
      </c>
      <c r="W272" s="613" t="str">
        <f>IF(COUNTBLANK(AC267:AC268)=0,IF(AC267&gt;AC268,W267,W268),"-")</f>
        <v>-</v>
      </c>
      <c r="AB272" s="614"/>
      <c r="AC272" s="615"/>
      <c r="AD272" s="530"/>
      <c r="AE272" s="530"/>
      <c r="AF272" s="616" t="s">
        <v>895</v>
      </c>
      <c r="AG272" s="617" t="str">
        <f>IF(COUNTBLANK(AM267:AM268)=0,IF(AM267&gt;AM268,AG267,AG268),"-")</f>
        <v>-</v>
      </c>
      <c r="AL272" s="618"/>
      <c r="AM272" s="619"/>
      <c r="AN272" s="259"/>
    </row>
    <row r="273" ht="27.0" customHeight="1">
      <c r="A273" s="259"/>
      <c r="B273" s="571" t="s">
        <v>896</v>
      </c>
      <c r="C273" s="620" t="str">
        <f>IF(COUNTBLANK(I267:I268)=0,IF(I267&gt;I268,C268,C267),"-")</f>
        <v>-</v>
      </c>
      <c r="H273" s="621"/>
      <c r="I273" s="239"/>
      <c r="J273" s="530"/>
      <c r="K273" s="530"/>
      <c r="L273" s="573" t="s">
        <v>897</v>
      </c>
      <c r="M273" s="620" t="str">
        <f>IF(COUNTBLANK(S267:S268)=0,IF(S267&gt;S268,M268,M267),"-")</f>
        <v>-</v>
      </c>
      <c r="R273" s="621"/>
      <c r="S273" s="622"/>
      <c r="T273" s="530"/>
      <c r="U273" s="530"/>
      <c r="V273" s="574" t="s">
        <v>898</v>
      </c>
      <c r="W273" s="620" t="str">
        <f>IF(COUNTBLANK(AC267:AC268)=0,IF(AC267&gt;AC268,W268,W267),"-")</f>
        <v>-</v>
      </c>
      <c r="AB273" s="621"/>
      <c r="AC273" s="623"/>
      <c r="AD273" s="530"/>
      <c r="AE273" s="530"/>
      <c r="AF273" s="575" t="s">
        <v>899</v>
      </c>
      <c r="AG273" s="620" t="str">
        <f>IF(COUNTBLANK(AM267:AM268)=0,IF(AM267&gt;AM268,AG268,AG267),"-")</f>
        <v>-</v>
      </c>
      <c r="AL273" s="621"/>
      <c r="AM273" s="624"/>
      <c r="AN273" s="259"/>
    </row>
    <row r="274" ht="27.0" customHeight="1">
      <c r="A274" s="259"/>
      <c r="B274" s="625" t="s">
        <v>900</v>
      </c>
      <c r="C274" s="626" t="str">
        <f>IF(COUNTBLANK(I261:I264)=0,IF(I263&gt;I264,C264,C263),"-")</f>
        <v>-</v>
      </c>
      <c r="D274" s="185"/>
      <c r="E274" s="185"/>
      <c r="F274" s="185"/>
      <c r="G274" s="185"/>
      <c r="H274" s="627"/>
      <c r="I274" s="246"/>
      <c r="J274" s="530"/>
      <c r="K274" s="530"/>
      <c r="L274" s="628" t="s">
        <v>901</v>
      </c>
      <c r="M274" s="629" t="str">
        <f>IF(COUNTBLANK(S261:S264)=0,IF(S263&gt;S264,M264,M263),"-")</f>
        <v>-</v>
      </c>
      <c r="N274" s="129"/>
      <c r="O274" s="129"/>
      <c r="P274" s="129"/>
      <c r="Q274" s="129"/>
      <c r="R274" s="630"/>
      <c r="S274" s="631"/>
      <c r="T274" s="530"/>
      <c r="U274" s="530"/>
      <c r="V274" s="632" t="s">
        <v>902</v>
      </c>
      <c r="W274" s="633" t="str">
        <f>IF(COUNTBLANK(AC261:AC264)=0,IF(AC263&gt;AC264,W264,W263),"-")</f>
        <v>-</v>
      </c>
      <c r="X274" s="135"/>
      <c r="Y274" s="135"/>
      <c r="Z274" s="135"/>
      <c r="AA274" s="135"/>
      <c r="AB274" s="634"/>
      <c r="AC274" s="635"/>
      <c r="AD274" s="530"/>
      <c r="AE274" s="530"/>
      <c r="AF274" s="636" t="s">
        <v>903</v>
      </c>
      <c r="AG274" s="637" t="str">
        <f>IF(COUNTBLANK(AM261:AM264)=0,IF(AM263&gt;AM264,AG264,AG263),"-")</f>
        <v>-</v>
      </c>
      <c r="AH274" s="192"/>
      <c r="AI274" s="192"/>
      <c r="AJ274" s="192"/>
      <c r="AK274" s="192"/>
      <c r="AL274" s="638"/>
      <c r="AM274" s="639"/>
      <c r="AN274" s="259"/>
    </row>
    <row r="275" ht="27.0" customHeight="1">
      <c r="A275" s="259"/>
      <c r="B275" s="259"/>
      <c r="C275" s="259"/>
      <c r="D275" s="259"/>
      <c r="E275" s="259"/>
      <c r="F275" s="259"/>
      <c r="G275" s="259"/>
      <c r="H275" s="259"/>
      <c r="I275" s="259"/>
      <c r="J275" s="259"/>
      <c r="K275" s="259"/>
      <c r="L275" s="259"/>
      <c r="M275" s="259"/>
      <c r="N275" s="259"/>
      <c r="O275" s="259"/>
      <c r="P275" s="259"/>
      <c r="Q275" s="259"/>
      <c r="R275" s="259"/>
      <c r="S275" s="259"/>
      <c r="T275" s="259"/>
      <c r="U275" s="259"/>
      <c r="V275" s="259"/>
      <c r="W275" s="259"/>
      <c r="X275" s="259"/>
      <c r="Y275" s="259"/>
      <c r="Z275" s="259"/>
      <c r="AA275" s="259"/>
      <c r="AB275" s="259"/>
      <c r="AC275" s="259"/>
      <c r="AD275" s="259"/>
      <c r="AE275" s="259"/>
      <c r="AF275" s="259"/>
      <c r="AG275" s="259"/>
      <c r="AH275" s="259"/>
      <c r="AI275" s="259"/>
      <c r="AJ275" s="259"/>
      <c r="AK275" s="259"/>
      <c r="AL275" s="259"/>
      <c r="AM275" s="259"/>
      <c r="AN275" s="259"/>
    </row>
    <row r="276" ht="27.0" customHeight="1">
      <c r="A276" s="259"/>
      <c r="B276" s="46" t="s">
        <v>904</v>
      </c>
      <c r="C276" s="47"/>
      <c r="D276" s="47"/>
      <c r="E276" s="47"/>
      <c r="F276" s="47"/>
      <c r="G276" s="47"/>
      <c r="H276" s="47"/>
      <c r="I276" s="47"/>
      <c r="J276" s="549"/>
      <c r="K276" s="549"/>
      <c r="L276" s="48" t="s">
        <v>905</v>
      </c>
      <c r="M276" s="49"/>
      <c r="N276" s="49"/>
      <c r="O276" s="49"/>
      <c r="P276" s="49"/>
      <c r="Q276" s="49"/>
      <c r="R276" s="49"/>
      <c r="S276" s="49"/>
      <c r="T276" s="549"/>
      <c r="U276" s="549"/>
      <c r="V276" s="50" t="s">
        <v>906</v>
      </c>
      <c r="W276" s="51"/>
      <c r="X276" s="51"/>
      <c r="Y276" s="51"/>
      <c r="Z276" s="51"/>
      <c r="AA276" s="51"/>
      <c r="AB276" s="51"/>
      <c r="AC276" s="51"/>
      <c r="AD276" s="549"/>
      <c r="AE276" s="549"/>
      <c r="AF276" s="52" t="s">
        <v>907</v>
      </c>
      <c r="AG276" s="53"/>
      <c r="AH276" s="53"/>
      <c r="AI276" s="53"/>
      <c r="AJ276" s="53"/>
      <c r="AK276" s="53"/>
      <c r="AL276" s="53"/>
      <c r="AM276" s="53"/>
      <c r="AN276" s="259"/>
    </row>
    <row r="277" ht="27.0" customHeight="1">
      <c r="A277" s="259"/>
      <c r="B277" s="551" t="str">
        <f>B254</f>
        <v>PARTIE 1 : 07H30 - 09H30 (VEN) CHAPONNAY</v>
      </c>
      <c r="C277" s="550"/>
      <c r="D277" s="550"/>
      <c r="E277" s="550"/>
      <c r="F277" s="550"/>
      <c r="G277" s="550"/>
      <c r="H277" s="552" t="s">
        <v>56</v>
      </c>
      <c r="I277" s="553" t="s">
        <v>57</v>
      </c>
      <c r="J277" s="550"/>
      <c r="K277" s="550"/>
      <c r="L277" s="554" t="str">
        <f>B277</f>
        <v>PARTIE 1 : 07H30 - 09H30 (VEN) CHAPONNAY</v>
      </c>
      <c r="M277" s="550"/>
      <c r="N277" s="550"/>
      <c r="O277" s="550"/>
      <c r="P277" s="550"/>
      <c r="Q277" s="550"/>
      <c r="R277" s="552" t="s">
        <v>56</v>
      </c>
      <c r="S277" s="553" t="s">
        <v>57</v>
      </c>
      <c r="T277" s="550"/>
      <c r="U277" s="550"/>
      <c r="V277" s="555" t="str">
        <f>B277</f>
        <v>PARTIE 1 : 07H30 - 09H30 (VEN) CHAPONNAY</v>
      </c>
      <c r="W277" s="550"/>
      <c r="X277" s="550"/>
      <c r="Y277" s="550"/>
      <c r="Z277" s="550"/>
      <c r="AA277" s="550"/>
      <c r="AB277" s="552" t="s">
        <v>56</v>
      </c>
      <c r="AC277" s="553" t="s">
        <v>57</v>
      </c>
      <c r="AD277" s="550"/>
      <c r="AE277" s="550"/>
      <c r="AF277" s="556" t="str">
        <f>B277</f>
        <v>PARTIE 1 : 07H30 - 09H30 (VEN) CHAPONNAY</v>
      </c>
      <c r="AG277" s="550"/>
      <c r="AH277" s="550"/>
      <c r="AI277" s="550"/>
      <c r="AJ277" s="550"/>
      <c r="AK277" s="550"/>
      <c r="AL277" s="552" t="s">
        <v>56</v>
      </c>
      <c r="AM277" s="553" t="s">
        <v>57</v>
      </c>
      <c r="AN277" s="259"/>
    </row>
    <row r="278" ht="27.0" customHeight="1">
      <c r="A278" s="259"/>
      <c r="B278" s="558">
        <v>49.0</v>
      </c>
      <c r="C278" s="63" t="str">
        <f>IFERROR(VLOOKUP("25A",$G$8:$N$135,3,FALSE),"")</f>
        <v>ROMATIER Yannick (38)</v>
      </c>
      <c r="D278" s="64"/>
      <c r="E278" s="64"/>
      <c r="F278" s="64"/>
      <c r="G278" s="65"/>
      <c r="H278" s="559"/>
      <c r="I278" s="67"/>
      <c r="J278" s="560"/>
      <c r="K278" s="557"/>
      <c r="L278" s="561">
        <v>51.0</v>
      </c>
      <c r="M278" s="70" t="str">
        <f>IFERROR(VLOOKUP("26A",$G$8:$N$135,3,FALSE),"")</f>
        <v>LAURENT Lionel (47)</v>
      </c>
      <c r="N278" s="71"/>
      <c r="O278" s="71"/>
      <c r="P278" s="71"/>
      <c r="Q278" s="72"/>
      <c r="R278" s="562"/>
      <c r="S278" s="74"/>
      <c r="T278" s="560"/>
      <c r="U278" s="557"/>
      <c r="V278" s="563">
        <v>53.0</v>
      </c>
      <c r="W278" s="76" t="str">
        <f>IFERROR(VLOOKUP("27A",$G$8:$N$135,3,FALSE),"")</f>
        <v>THIVARD Christian (69)</v>
      </c>
      <c r="X278" s="77"/>
      <c r="Y278" s="77"/>
      <c r="Z278" s="77"/>
      <c r="AA278" s="78"/>
      <c r="AB278" s="564"/>
      <c r="AC278" s="80"/>
      <c r="AD278" s="560"/>
      <c r="AE278" s="557"/>
      <c r="AF278" s="565">
        <v>55.0</v>
      </c>
      <c r="AG278" s="82" t="str">
        <f>IFERROR(VLOOKUP("28A",$G$8:$N$135,3,FALSE),"")</f>
        <v>SZCZEPANIAK Marian (75)</v>
      </c>
      <c r="AH278" s="83"/>
      <c r="AI278" s="83"/>
      <c r="AJ278" s="83"/>
      <c r="AK278" s="84"/>
      <c r="AL278" s="566"/>
      <c r="AM278" s="86"/>
      <c r="AN278" s="259"/>
    </row>
    <row r="279" ht="27.0" customHeight="1">
      <c r="A279" s="259"/>
      <c r="B279" s="87"/>
      <c r="C279" s="88" t="str">
        <f>IFERROR(VLOOKUP("25B",$G$8:$N$135,3,FALSE),"")</f>
        <v>SINARDET Thierry (01)</v>
      </c>
      <c r="D279" s="89"/>
      <c r="E279" s="89"/>
      <c r="F279" s="89"/>
      <c r="G279" s="90"/>
      <c r="H279" s="567"/>
      <c r="I279" s="92"/>
      <c r="J279" s="560"/>
      <c r="K279" s="557"/>
      <c r="L279" s="93"/>
      <c r="M279" s="94" t="str">
        <f>IFERROR(VLOOKUP("26B",$G$8:$N$135,3,FALSE),"")</f>
        <v>CANNES Bernard (75)</v>
      </c>
      <c r="N279" s="95"/>
      <c r="O279" s="95"/>
      <c r="P279" s="95"/>
      <c r="Q279" s="96"/>
      <c r="R279" s="568"/>
      <c r="S279" s="98"/>
      <c r="T279" s="560"/>
      <c r="U279" s="557"/>
      <c r="V279" s="99"/>
      <c r="W279" s="100" t="str">
        <f>IFERROR(VLOOKUP("27B",$G$8:$N$135,3,FALSE),"")</f>
        <v>DEBOT Philippe (43)</v>
      </c>
      <c r="X279" s="101"/>
      <c r="Y279" s="101"/>
      <c r="Z279" s="101"/>
      <c r="AA279" s="102"/>
      <c r="AB279" s="569"/>
      <c r="AC279" s="104"/>
      <c r="AD279" s="560"/>
      <c r="AE279" s="557"/>
      <c r="AF279" s="105"/>
      <c r="AG279" s="106" t="str">
        <f>IFERROR(VLOOKUP("28B",$G$8:$N$135,3,FALSE),"")</f>
        <v>ROUGEMONT Philippe (69)</v>
      </c>
      <c r="AH279" s="107"/>
      <c r="AI279" s="107"/>
      <c r="AJ279" s="107"/>
      <c r="AK279" s="108"/>
      <c r="AL279" s="570"/>
      <c r="AM279" s="110"/>
      <c r="AN279" s="259"/>
    </row>
    <row r="280" ht="27.0" customHeight="1">
      <c r="A280" s="259"/>
      <c r="B280" s="571">
        <v>50.0</v>
      </c>
      <c r="C280" s="112" t="str">
        <f>IFERROR(VLOOKUP("25C",$G$8:$N$135,3,FALSE),"")</f>
        <v>TISSERAND Alain (88)</v>
      </c>
      <c r="G280" s="113"/>
      <c r="H280" s="572"/>
      <c r="I280" s="115"/>
      <c r="J280" s="560"/>
      <c r="K280" s="557"/>
      <c r="L280" s="573">
        <v>52.0</v>
      </c>
      <c r="M280" s="112" t="str">
        <f>IFERROR(VLOOKUP("26C",$G$8:$N$135,3,FALSE),"")</f>
        <v>PRUDENT François (01)</v>
      </c>
      <c r="Q280" s="113"/>
      <c r="R280" s="572"/>
      <c r="S280" s="117"/>
      <c r="T280" s="560"/>
      <c r="U280" s="557"/>
      <c r="V280" s="574">
        <v>54.0</v>
      </c>
      <c r="W280" s="112" t="str">
        <f>IFERROR(VLOOKUP("27C",$G$8:$N$135,3,FALSE),"")</f>
        <v>PUAUD Jerome (44)</v>
      </c>
      <c r="AA280" s="113"/>
      <c r="AB280" s="572"/>
      <c r="AC280" s="119"/>
      <c r="AD280" s="560"/>
      <c r="AE280" s="557"/>
      <c r="AF280" s="575">
        <v>56.0</v>
      </c>
      <c r="AG280" s="112" t="str">
        <f>IFERROR(VLOOKUP("28C",$G$8:$N$135,3,FALSE),"")</f>
        <v>LAISSUS Alain (01)</v>
      </c>
      <c r="AK280" s="113"/>
      <c r="AL280" s="572"/>
      <c r="AM280" s="121"/>
      <c r="AN280" s="259"/>
    </row>
    <row r="281" ht="27.0" customHeight="1">
      <c r="A281" s="259"/>
      <c r="B281" s="122"/>
      <c r="C281" s="123" t="str">
        <f>IFERROR(VLOOKUP("25D",$G$8:$N$135,3,FALSE),"")</f>
        <v>SERAFIN André (31)</v>
      </c>
      <c r="G281" s="124"/>
      <c r="H281" s="576"/>
      <c r="I281" s="126"/>
      <c r="J281" s="560"/>
      <c r="K281" s="557"/>
      <c r="L281" s="127"/>
      <c r="M281" s="128" t="str">
        <f>IFERROR(VLOOKUP("26D",$G$8:$N$135,3,FALSE),"")</f>
        <v>KONOWROCKI Olivier (54)</v>
      </c>
      <c r="N281" s="129"/>
      <c r="O281" s="129"/>
      <c r="P281" s="129"/>
      <c r="Q281" s="130"/>
      <c r="R281" s="577"/>
      <c r="S281" s="132"/>
      <c r="T281" s="560"/>
      <c r="U281" s="557"/>
      <c r="V281" s="133"/>
      <c r="W281" s="134" t="str">
        <f>IFERROR(VLOOKUP("27D",$G$8:$N$135,3,FALSE),"")</f>
        <v>AVISSE Didier (27)</v>
      </c>
      <c r="X281" s="135"/>
      <c r="Y281" s="135"/>
      <c r="Z281" s="135"/>
      <c r="AA281" s="136"/>
      <c r="AB281" s="578"/>
      <c r="AC281" s="138"/>
      <c r="AD281" s="560"/>
      <c r="AE281" s="557"/>
      <c r="AF281" s="139"/>
      <c r="AG281" s="140" t="str">
        <f>IFERROR(VLOOKUP("28D",$G$8:$N$135,3,FALSE),"")</f>
        <v>MICHEL Christophe (34)</v>
      </c>
      <c r="AK281" s="141"/>
      <c r="AL281" s="579"/>
      <c r="AM281" s="143"/>
      <c r="AN281" s="259"/>
    </row>
    <row r="282" ht="13.5" customHeight="1">
      <c r="A282" s="259"/>
      <c r="B282" s="145" t="s">
        <v>60</v>
      </c>
      <c r="C282" s="146" t="s">
        <v>5</v>
      </c>
      <c r="D282" s="147"/>
      <c r="E282" s="147"/>
      <c r="F282" s="147"/>
      <c r="G282" s="148"/>
      <c r="H282" s="149" t="s">
        <v>57</v>
      </c>
      <c r="I282" s="150"/>
      <c r="J282" s="151"/>
      <c r="K282" s="144"/>
      <c r="L282" s="152" t="s">
        <v>60</v>
      </c>
      <c r="M282" s="153" t="s">
        <v>5</v>
      </c>
      <c r="N282" s="154"/>
      <c r="O282" s="154"/>
      <c r="P282" s="154"/>
      <c r="Q282" s="155"/>
      <c r="R282" s="156" t="s">
        <v>57</v>
      </c>
      <c r="S282" s="157"/>
      <c r="T282" s="151"/>
      <c r="U282" s="144"/>
      <c r="V282" s="158" t="s">
        <v>60</v>
      </c>
      <c r="W282" s="159" t="s">
        <v>5</v>
      </c>
      <c r="X282" s="160"/>
      <c r="Y282" s="160"/>
      <c r="Z282" s="160"/>
      <c r="AA282" s="161"/>
      <c r="AB282" s="162" t="s">
        <v>57</v>
      </c>
      <c r="AC282" s="163"/>
      <c r="AD282" s="151"/>
      <c r="AE282" s="144"/>
      <c r="AF282" s="164" t="s">
        <v>60</v>
      </c>
      <c r="AG282" s="165" t="s">
        <v>5</v>
      </c>
      <c r="AH282" s="166"/>
      <c r="AI282" s="166"/>
      <c r="AJ282" s="166"/>
      <c r="AK282" s="167"/>
      <c r="AL282" s="168" t="s">
        <v>57</v>
      </c>
      <c r="AM282" s="169"/>
      <c r="AN282" s="259"/>
    </row>
    <row r="283" ht="27.0" customHeight="1">
      <c r="A283" s="259"/>
      <c r="B283" s="551" t="str">
        <f>B260</f>
        <v>PARTIE 2 : 10H15 - 12H15</v>
      </c>
      <c r="C283" s="580"/>
      <c r="D283" s="580"/>
      <c r="E283" s="580"/>
      <c r="F283" s="580"/>
      <c r="G283" s="580"/>
      <c r="H283" s="552" t="s">
        <v>56</v>
      </c>
      <c r="I283" s="553" t="s">
        <v>57</v>
      </c>
      <c r="J283" s="151"/>
      <c r="K283" s="151"/>
      <c r="L283" s="581" t="str">
        <f>B283</f>
        <v>PARTIE 2 : 10H15 - 12H15</v>
      </c>
      <c r="M283" s="580"/>
      <c r="N283" s="580"/>
      <c r="O283" s="580"/>
      <c r="P283" s="580"/>
      <c r="Q283" s="580"/>
      <c r="R283" s="552" t="s">
        <v>56</v>
      </c>
      <c r="S283" s="553" t="s">
        <v>57</v>
      </c>
      <c r="T283" s="151"/>
      <c r="U283" s="151"/>
      <c r="V283" s="582" t="str">
        <f>B283</f>
        <v>PARTIE 2 : 10H15 - 12H15</v>
      </c>
      <c r="W283" s="580"/>
      <c r="X283" s="580"/>
      <c r="Y283" s="580"/>
      <c r="Z283" s="580"/>
      <c r="AA283" s="580"/>
      <c r="AB283" s="552" t="s">
        <v>56</v>
      </c>
      <c r="AC283" s="553" t="s">
        <v>57</v>
      </c>
      <c r="AD283" s="151"/>
      <c r="AE283" s="151"/>
      <c r="AF283" s="583" t="str">
        <f>B283</f>
        <v>PARTIE 2 : 10H15 - 12H15</v>
      </c>
      <c r="AG283" s="580"/>
      <c r="AH283" s="580"/>
      <c r="AI283" s="580"/>
      <c r="AJ283" s="580"/>
      <c r="AK283" s="580"/>
      <c r="AL283" s="552" t="s">
        <v>56</v>
      </c>
      <c r="AM283" s="553" t="s">
        <v>57</v>
      </c>
      <c r="AN283" s="259"/>
    </row>
    <row r="284" ht="27.0" customHeight="1">
      <c r="A284" s="259"/>
      <c r="B284" s="558">
        <v>51.0</v>
      </c>
      <c r="C284" s="63" t="str">
        <f>IF(COUNTBLANK(I278:I281)=0,IF(I278&gt;I279,C278,C279),"-")</f>
        <v>-</v>
      </c>
      <c r="D284" s="64"/>
      <c r="E284" s="64"/>
      <c r="F284" s="64"/>
      <c r="G284" s="65"/>
      <c r="H284" s="559"/>
      <c r="I284" s="67"/>
      <c r="J284" s="560"/>
      <c r="K284" s="557"/>
      <c r="L284" s="561">
        <v>53.0</v>
      </c>
      <c r="M284" s="70" t="str">
        <f>IF(COUNTBLANK(S278:S281)=0,IF(S278&gt;S279,M278,M279),"-")</f>
        <v>-</v>
      </c>
      <c r="N284" s="71"/>
      <c r="O284" s="71"/>
      <c r="P284" s="71"/>
      <c r="Q284" s="72"/>
      <c r="R284" s="562"/>
      <c r="S284" s="74"/>
      <c r="T284" s="560"/>
      <c r="U284" s="557"/>
      <c r="V284" s="563">
        <v>55.0</v>
      </c>
      <c r="W284" s="76" t="str">
        <f>IF(COUNTBLANK(AC278:AC281)=0,IF(AC278&gt;AC279,W278,W279),"-")</f>
        <v>-</v>
      </c>
      <c r="X284" s="77"/>
      <c r="Y284" s="77"/>
      <c r="Z284" s="77"/>
      <c r="AA284" s="78"/>
      <c r="AB284" s="564"/>
      <c r="AC284" s="80"/>
      <c r="AD284" s="560"/>
      <c r="AE284" s="557"/>
      <c r="AF284" s="565">
        <v>57.0</v>
      </c>
      <c r="AG284" s="82" t="str">
        <f>IF(COUNTBLANK(AM278:AM281)=0,IF(AM278&gt;AM279,AG278,AG279),"-")</f>
        <v>-</v>
      </c>
      <c r="AH284" s="83"/>
      <c r="AI284" s="83"/>
      <c r="AJ284" s="83"/>
      <c r="AK284" s="84"/>
      <c r="AL284" s="566"/>
      <c r="AM284" s="86"/>
      <c r="AN284" s="259"/>
    </row>
    <row r="285" ht="27.0" customHeight="1">
      <c r="A285" s="259"/>
      <c r="B285" s="87"/>
      <c r="C285" s="88" t="str">
        <f>IF(COUNTBLANK(I278:I281)=0,IF(I280&gt;I281,C280,C281),"-")</f>
        <v>-</v>
      </c>
      <c r="D285" s="89"/>
      <c r="E285" s="89"/>
      <c r="F285" s="89"/>
      <c r="G285" s="90"/>
      <c r="H285" s="567"/>
      <c r="I285" s="92"/>
      <c r="J285" s="560"/>
      <c r="K285" s="557"/>
      <c r="L285" s="93"/>
      <c r="M285" s="94" t="str">
        <f>IF(COUNTBLANK(S278:S281)=0,IF(S280&gt;S281,M280,M281),"-")</f>
        <v>-</v>
      </c>
      <c r="N285" s="95"/>
      <c r="O285" s="95"/>
      <c r="P285" s="95"/>
      <c r="Q285" s="96"/>
      <c r="R285" s="568"/>
      <c r="S285" s="98"/>
      <c r="T285" s="560"/>
      <c r="U285" s="557"/>
      <c r="V285" s="99"/>
      <c r="W285" s="100" t="str">
        <f>IF(COUNTBLANK(AC278:AC281)=0,IF(AC280&gt;AC281,W280,W281),"-")</f>
        <v>-</v>
      </c>
      <c r="X285" s="101"/>
      <c r="Y285" s="101"/>
      <c r="Z285" s="101"/>
      <c r="AA285" s="102"/>
      <c r="AB285" s="569"/>
      <c r="AC285" s="104"/>
      <c r="AD285" s="560"/>
      <c r="AE285" s="557"/>
      <c r="AF285" s="105"/>
      <c r="AG285" s="106" t="str">
        <f>IF(COUNTBLANK(AM278:AM281)=0,IF(AM280&gt;AM281,AG280,AG281),"-")</f>
        <v>-</v>
      </c>
      <c r="AH285" s="107"/>
      <c r="AI285" s="107"/>
      <c r="AJ285" s="107"/>
      <c r="AK285" s="108"/>
      <c r="AL285" s="570"/>
      <c r="AM285" s="110"/>
      <c r="AN285" s="259"/>
    </row>
    <row r="286" ht="27.0" customHeight="1">
      <c r="A286" s="259"/>
      <c r="B286" s="571">
        <v>52.0</v>
      </c>
      <c r="C286" s="112" t="str">
        <f>IF(COUNTBLANK(I278:I281)=0,IF(I278&gt;I279,C279,C278),"-")</f>
        <v>-</v>
      </c>
      <c r="G286" s="113"/>
      <c r="H286" s="572"/>
      <c r="I286" s="115"/>
      <c r="J286" s="560"/>
      <c r="K286" s="557"/>
      <c r="L286" s="573">
        <v>54.0</v>
      </c>
      <c r="M286" s="112" t="str">
        <f>IF(COUNTBLANK(S278:S281)=0,IF(S278&gt;S279,M279,M278),"-")</f>
        <v>-</v>
      </c>
      <c r="Q286" s="113"/>
      <c r="R286" s="572"/>
      <c r="S286" s="117"/>
      <c r="T286" s="560"/>
      <c r="U286" s="557"/>
      <c r="V286" s="574">
        <v>56.0</v>
      </c>
      <c r="W286" s="112" t="str">
        <f>IF(COUNTBLANK(AC278:AC281)=0,IF(AC278&gt;AC279,W279,W278),"-")</f>
        <v>-</v>
      </c>
      <c r="AA286" s="113"/>
      <c r="AB286" s="572"/>
      <c r="AC286" s="119"/>
      <c r="AD286" s="560"/>
      <c r="AE286" s="557"/>
      <c r="AF286" s="575">
        <v>58.0</v>
      </c>
      <c r="AG286" s="112" t="str">
        <f>IF(COUNTBLANK(AM278:AM281)=0,IF(AM278&gt;AM279,AG279,AG278),"-")</f>
        <v>-</v>
      </c>
      <c r="AK286" s="113"/>
      <c r="AL286" s="572"/>
      <c r="AM286" s="121"/>
      <c r="AN286" s="259"/>
    </row>
    <row r="287" ht="27.0" customHeight="1">
      <c r="A287" s="259"/>
      <c r="B287" s="122"/>
      <c r="C287" s="585" t="str">
        <f>IF(COUNTBLANK(I278:I281)=0,IF(I280&gt;I281,C281,C280),"-")</f>
        <v>-</v>
      </c>
      <c r="D287" s="185"/>
      <c r="E287" s="185"/>
      <c r="F287" s="185"/>
      <c r="G287" s="186"/>
      <c r="H287" s="586"/>
      <c r="I287" s="188"/>
      <c r="J287" s="560"/>
      <c r="K287" s="557"/>
      <c r="L287" s="127"/>
      <c r="M287" s="128" t="str">
        <f>IF(COUNTBLANK(S278:S281)=0,IF(S280&gt;S281,M281,M280),"-")</f>
        <v>-</v>
      </c>
      <c r="N287" s="129"/>
      <c r="O287" s="129"/>
      <c r="P287" s="129"/>
      <c r="Q287" s="130"/>
      <c r="R287" s="577"/>
      <c r="S287" s="132"/>
      <c r="T287" s="560"/>
      <c r="U287" s="557"/>
      <c r="V287" s="133"/>
      <c r="W287" s="134" t="str">
        <f>IF(COUNTBLANK(AC278:AC281)=0,IF(AC280&gt;AC281,W281,W280),"-")</f>
        <v>-</v>
      </c>
      <c r="X287" s="135"/>
      <c r="Y287" s="135"/>
      <c r="Z287" s="135"/>
      <c r="AA287" s="136"/>
      <c r="AB287" s="578"/>
      <c r="AC287" s="138"/>
      <c r="AD287" s="560"/>
      <c r="AE287" s="557"/>
      <c r="AF287" s="139"/>
      <c r="AG287" s="587" t="str">
        <f>IF(COUNTBLANK(AM278:AM281)=0,IF(AM280&gt;AM281,AG281,AG280),"-")</f>
        <v>-</v>
      </c>
      <c r="AH287" s="192"/>
      <c r="AI287" s="192"/>
      <c r="AJ287" s="192"/>
      <c r="AK287" s="193"/>
      <c r="AL287" s="588"/>
      <c r="AM287" s="195"/>
      <c r="AN287" s="259"/>
    </row>
    <row r="288" ht="13.5" customHeight="1">
      <c r="A288" s="259"/>
      <c r="B288" s="145" t="s">
        <v>60</v>
      </c>
      <c r="C288" s="146" t="s">
        <v>5</v>
      </c>
      <c r="D288" s="147"/>
      <c r="E288" s="147"/>
      <c r="F288" s="147"/>
      <c r="G288" s="148"/>
      <c r="H288" s="149" t="s">
        <v>57</v>
      </c>
      <c r="I288" s="150"/>
      <c r="J288" s="151"/>
      <c r="K288" s="144"/>
      <c r="L288" s="152" t="s">
        <v>60</v>
      </c>
      <c r="M288" s="153" t="s">
        <v>5</v>
      </c>
      <c r="N288" s="154"/>
      <c r="O288" s="154"/>
      <c r="P288" s="154"/>
      <c r="Q288" s="155"/>
      <c r="R288" s="156" t="s">
        <v>57</v>
      </c>
      <c r="S288" s="157"/>
      <c r="T288" s="151"/>
      <c r="U288" s="144"/>
      <c r="V288" s="158" t="s">
        <v>60</v>
      </c>
      <c r="W288" s="159" t="s">
        <v>5</v>
      </c>
      <c r="X288" s="160"/>
      <c r="Y288" s="160"/>
      <c r="Z288" s="160"/>
      <c r="AA288" s="161"/>
      <c r="AB288" s="162" t="s">
        <v>57</v>
      </c>
      <c r="AC288" s="163"/>
      <c r="AD288" s="151"/>
      <c r="AE288" s="144"/>
      <c r="AF288" s="196" t="s">
        <v>60</v>
      </c>
      <c r="AG288" s="197" t="s">
        <v>5</v>
      </c>
      <c r="AH288" s="198"/>
      <c r="AI288" s="198"/>
      <c r="AJ288" s="198"/>
      <c r="AK288" s="199"/>
      <c r="AL288" s="200" t="s">
        <v>57</v>
      </c>
      <c r="AM288" s="201"/>
      <c r="AN288" s="259"/>
    </row>
    <row r="289" ht="27.0" customHeight="1">
      <c r="A289" s="259"/>
      <c r="B289" s="551" t="str">
        <f>B266</f>
        <v>BARRAGES : 14H15 - 16H15</v>
      </c>
      <c r="C289" s="580"/>
      <c r="D289" s="580"/>
      <c r="E289" s="580"/>
      <c r="F289" s="580"/>
      <c r="G289" s="580"/>
      <c r="H289" s="552" t="s">
        <v>56</v>
      </c>
      <c r="I289" s="553" t="s">
        <v>57</v>
      </c>
      <c r="J289" s="151"/>
      <c r="K289" s="151"/>
      <c r="L289" s="581" t="str">
        <f>B289</f>
        <v>BARRAGES : 14H15 - 16H15</v>
      </c>
      <c r="M289" s="580"/>
      <c r="N289" s="580"/>
      <c r="O289" s="580"/>
      <c r="P289" s="580"/>
      <c r="Q289" s="580"/>
      <c r="R289" s="552" t="s">
        <v>56</v>
      </c>
      <c r="S289" s="553" t="s">
        <v>57</v>
      </c>
      <c r="T289" s="151"/>
      <c r="U289" s="151"/>
      <c r="V289" s="582" t="str">
        <f>B289</f>
        <v>BARRAGES : 14H15 - 16H15</v>
      </c>
      <c r="W289" s="580"/>
      <c r="X289" s="580"/>
      <c r="Y289" s="580"/>
      <c r="Z289" s="580"/>
      <c r="AA289" s="580"/>
      <c r="AB289" s="552" t="s">
        <v>56</v>
      </c>
      <c r="AC289" s="553" t="s">
        <v>57</v>
      </c>
      <c r="AD289" s="151"/>
      <c r="AE289" s="151"/>
      <c r="AF289" s="583" t="str">
        <f>B289</f>
        <v>BARRAGES : 14H15 - 16H15</v>
      </c>
      <c r="AG289" s="580"/>
      <c r="AH289" s="580"/>
      <c r="AI289" s="580"/>
      <c r="AJ289" s="580"/>
      <c r="AK289" s="580"/>
      <c r="AL289" s="552" t="s">
        <v>56</v>
      </c>
      <c r="AM289" s="553" t="s">
        <v>57</v>
      </c>
      <c r="AN289" s="259"/>
    </row>
    <row r="290" ht="27.0" customHeight="1">
      <c r="A290" s="259"/>
      <c r="B290" s="558">
        <v>32.0</v>
      </c>
      <c r="C290" s="63" t="str">
        <f>IF(COUNTBLANK(I284:I287)=0,IF(I284&gt;I285,C285,C284),"-")</f>
        <v>-</v>
      </c>
      <c r="D290" s="64"/>
      <c r="E290" s="64"/>
      <c r="F290" s="64"/>
      <c r="G290" s="65"/>
      <c r="H290" s="559"/>
      <c r="I290" s="67"/>
      <c r="J290" s="560"/>
      <c r="K290" s="557"/>
      <c r="L290" s="561">
        <v>30.0</v>
      </c>
      <c r="M290" s="70" t="str">
        <f>IF(COUNTBLANK(S284:S287)=0,IF(S284&gt;S285,M285,M284),"-")</f>
        <v>-</v>
      </c>
      <c r="N290" s="71"/>
      <c r="O290" s="71"/>
      <c r="P290" s="71"/>
      <c r="Q290" s="72"/>
      <c r="R290" s="562"/>
      <c r="S290" s="74"/>
      <c r="T290" s="560"/>
      <c r="U290" s="557"/>
      <c r="V290" s="563">
        <v>28.0</v>
      </c>
      <c r="W290" s="76" t="str">
        <f>IF(COUNTBLANK(AC284:AC287)=0,IF(AC284&gt;AC285,W285,W284),"-")</f>
        <v>-</v>
      </c>
      <c r="X290" s="77"/>
      <c r="Y290" s="77"/>
      <c r="Z290" s="77"/>
      <c r="AA290" s="78"/>
      <c r="AB290" s="564"/>
      <c r="AC290" s="80"/>
      <c r="AD290" s="560"/>
      <c r="AE290" s="557"/>
      <c r="AF290" s="565">
        <v>26.0</v>
      </c>
      <c r="AG290" s="82" t="str">
        <f>IF(COUNTBLANK(AM284:AM287)=0,IF(AM284&gt;AM285,AG285,AG284),"-")</f>
        <v>-</v>
      </c>
      <c r="AH290" s="83"/>
      <c r="AI290" s="83"/>
      <c r="AJ290" s="83"/>
      <c r="AK290" s="84"/>
      <c r="AL290" s="566"/>
      <c r="AM290" s="86"/>
      <c r="AN290" s="259"/>
    </row>
    <row r="291" ht="27.0" customHeight="1">
      <c r="A291" s="259"/>
      <c r="B291" s="122"/>
      <c r="C291" s="585" t="str">
        <f>IF(COUNTBLANK(I284:I287)=0,IF(I286&gt;I287,C286,C287),"-")</f>
        <v>-</v>
      </c>
      <c r="D291" s="185"/>
      <c r="E291" s="185"/>
      <c r="F291" s="185"/>
      <c r="G291" s="186"/>
      <c r="H291" s="586"/>
      <c r="I291" s="188"/>
      <c r="J291" s="560"/>
      <c r="K291" s="557"/>
      <c r="L291" s="127"/>
      <c r="M291" s="128" t="str">
        <f>IF(COUNTBLANK(S284:S287)=0,IF(S286&gt;S287,M286,M287),"-")</f>
        <v>-</v>
      </c>
      <c r="N291" s="129"/>
      <c r="O291" s="129"/>
      <c r="P291" s="129"/>
      <c r="Q291" s="130"/>
      <c r="R291" s="577"/>
      <c r="S291" s="132"/>
      <c r="T291" s="560"/>
      <c r="U291" s="557"/>
      <c r="V291" s="133"/>
      <c r="W291" s="134" t="str">
        <f>IF(COUNTBLANK(AC284:AC287)=0,IF(AC286&gt;AC287,W286,W287),"-")</f>
        <v>-</v>
      </c>
      <c r="X291" s="135"/>
      <c r="Y291" s="135"/>
      <c r="Z291" s="135"/>
      <c r="AA291" s="136"/>
      <c r="AB291" s="578"/>
      <c r="AC291" s="138"/>
      <c r="AD291" s="560"/>
      <c r="AE291" s="557"/>
      <c r="AF291" s="139"/>
      <c r="AG291" s="587" t="str">
        <f>IF(COUNTBLANK(AM284:AM287)=0,IF(AM286&gt;AM287,AG286,AG287),"-")</f>
        <v>-</v>
      </c>
      <c r="AH291" s="192"/>
      <c r="AI291" s="192"/>
      <c r="AJ291" s="192"/>
      <c r="AK291" s="193"/>
      <c r="AL291" s="588"/>
      <c r="AM291" s="195"/>
      <c r="AN291" s="259"/>
    </row>
    <row r="292" ht="13.5" customHeight="1">
      <c r="A292" s="259"/>
      <c r="B292" s="145" t="s">
        <v>60</v>
      </c>
      <c r="C292" s="146" t="s">
        <v>5</v>
      </c>
      <c r="D292" s="147"/>
      <c r="E292" s="147"/>
      <c r="F292" s="147"/>
      <c r="G292" s="148"/>
      <c r="H292" s="149" t="s">
        <v>57</v>
      </c>
      <c r="I292" s="150"/>
      <c r="J292" s="204"/>
      <c r="K292" s="203"/>
      <c r="L292" s="152" t="s">
        <v>60</v>
      </c>
      <c r="M292" s="153" t="s">
        <v>5</v>
      </c>
      <c r="N292" s="154"/>
      <c r="O292" s="154"/>
      <c r="P292" s="154"/>
      <c r="Q292" s="155"/>
      <c r="R292" s="156" t="s">
        <v>57</v>
      </c>
      <c r="S292" s="157"/>
      <c r="T292" s="204"/>
      <c r="U292" s="203"/>
      <c r="V292" s="158" t="s">
        <v>60</v>
      </c>
      <c r="W292" s="159" t="s">
        <v>5</v>
      </c>
      <c r="X292" s="160"/>
      <c r="Y292" s="160"/>
      <c r="Z292" s="160"/>
      <c r="AA292" s="161"/>
      <c r="AB292" s="162" t="s">
        <v>57</v>
      </c>
      <c r="AC292" s="163"/>
      <c r="AD292" s="204"/>
      <c r="AE292" s="203"/>
      <c r="AF292" s="196" t="s">
        <v>60</v>
      </c>
      <c r="AG292" s="197" t="s">
        <v>5</v>
      </c>
      <c r="AH292" s="198"/>
      <c r="AI292" s="198"/>
      <c r="AJ292" s="198"/>
      <c r="AK292" s="199"/>
      <c r="AL292" s="200" t="s">
        <v>57</v>
      </c>
      <c r="AM292" s="201"/>
      <c r="AN292" s="259"/>
    </row>
    <row r="293" ht="27.0" customHeight="1">
      <c r="A293" s="259"/>
      <c r="B293" s="593"/>
      <c r="C293" s="207"/>
      <c r="D293" s="207"/>
      <c r="E293" s="207"/>
      <c r="F293" s="207"/>
      <c r="G293" s="207"/>
      <c r="H293" s="207"/>
      <c r="I293" s="208"/>
      <c r="J293" s="592"/>
      <c r="K293" s="592"/>
      <c r="L293" s="593"/>
      <c r="M293" s="207"/>
      <c r="N293" s="207"/>
      <c r="O293" s="207"/>
      <c r="P293" s="207"/>
      <c r="Q293" s="207"/>
      <c r="R293" s="207"/>
      <c r="S293" s="207"/>
      <c r="T293" s="592"/>
      <c r="U293" s="592"/>
      <c r="V293" s="593"/>
      <c r="W293" s="207"/>
      <c r="X293" s="207"/>
      <c r="Y293" s="207"/>
      <c r="Z293" s="207"/>
      <c r="AA293" s="207"/>
      <c r="AB293" s="207"/>
      <c r="AC293" s="207"/>
      <c r="AD293" s="592"/>
      <c r="AE293" s="592"/>
      <c r="AF293" s="593"/>
      <c r="AG293" s="207"/>
      <c r="AH293" s="207"/>
      <c r="AI293" s="207"/>
      <c r="AJ293" s="207"/>
      <c r="AK293" s="207"/>
      <c r="AL293" s="207"/>
      <c r="AM293" s="207"/>
      <c r="AN293" s="259"/>
    </row>
    <row r="294" ht="27.0" customHeight="1">
      <c r="A294" s="259"/>
      <c r="B294" s="558" t="s">
        <v>908</v>
      </c>
      <c r="C294" s="594" t="str">
        <f>IF(COUNTBLANK(I284:I287)=0,IF(I284&gt;I285,C284,C285),"-")</f>
        <v>-</v>
      </c>
      <c r="D294" s="64"/>
      <c r="E294" s="64"/>
      <c r="F294" s="64"/>
      <c r="G294" s="64"/>
      <c r="H294" s="595"/>
      <c r="I294" s="211"/>
      <c r="J294" s="530"/>
      <c r="K294" s="530"/>
      <c r="L294" s="561" t="s">
        <v>909</v>
      </c>
      <c r="M294" s="596" t="str">
        <f>IF(COUNTBLANK(S284:S287)=0,IF(S284&gt;S285,M284,M285),"-")</f>
        <v>-</v>
      </c>
      <c r="N294" s="71"/>
      <c r="O294" s="71"/>
      <c r="P294" s="71"/>
      <c r="Q294" s="71"/>
      <c r="R294" s="597"/>
      <c r="S294" s="598"/>
      <c r="T294" s="530"/>
      <c r="U294" s="530"/>
      <c r="V294" s="563" t="s">
        <v>910</v>
      </c>
      <c r="W294" s="599" t="str">
        <f>IF(COUNTBLANK(AC284:AC287)=0,IF(AC284&gt;AC285,W284,W285),"-")</f>
        <v>-</v>
      </c>
      <c r="X294" s="77"/>
      <c r="Y294" s="77"/>
      <c r="Z294" s="77"/>
      <c r="AA294" s="77"/>
      <c r="AB294" s="600"/>
      <c r="AC294" s="601"/>
      <c r="AD294" s="530"/>
      <c r="AE294" s="530"/>
      <c r="AF294" s="565" t="s">
        <v>911</v>
      </c>
      <c r="AG294" s="602" t="str">
        <f>IF(COUNTBLANK(AM284:AM287)=0,IF(AM284&gt;AM285,AG284,AG285),"-")</f>
        <v>-</v>
      </c>
      <c r="AH294" s="83"/>
      <c r="AI294" s="83"/>
      <c r="AJ294" s="83"/>
      <c r="AK294" s="83"/>
      <c r="AL294" s="603"/>
      <c r="AM294" s="604"/>
      <c r="AN294" s="259"/>
    </row>
    <row r="295" ht="27.0" customHeight="1">
      <c r="A295" s="259"/>
      <c r="B295" s="605" t="s">
        <v>912</v>
      </c>
      <c r="C295" s="606" t="str">
        <f>IF(COUNTBLANK(I290:I291)=0,IF(I290&gt;I291,C290,C291),"-")</f>
        <v>-</v>
      </c>
      <c r="H295" s="607"/>
      <c r="I295" s="224"/>
      <c r="J295" s="530"/>
      <c r="K295" s="530"/>
      <c r="L295" s="608" t="s">
        <v>913</v>
      </c>
      <c r="M295" s="609" t="str">
        <f>IF(COUNTBLANK(S290:S291)=0,IF(S290&gt;S291,M290,M291),"-")</f>
        <v>-</v>
      </c>
      <c r="R295" s="610"/>
      <c r="S295" s="611"/>
      <c r="T295" s="530"/>
      <c r="U295" s="530"/>
      <c r="V295" s="612" t="s">
        <v>914</v>
      </c>
      <c r="W295" s="613" t="str">
        <f>IF(COUNTBLANK(AC290:AC291)=0,IF(AC290&gt;AC291,W290,W291),"-")</f>
        <v>-</v>
      </c>
      <c r="AB295" s="614"/>
      <c r="AC295" s="615"/>
      <c r="AD295" s="530"/>
      <c r="AE295" s="530"/>
      <c r="AF295" s="616" t="s">
        <v>915</v>
      </c>
      <c r="AG295" s="617" t="str">
        <f>IF(COUNTBLANK(AM290:AM291)=0,IF(AM290&gt;AM291,AG290,AG291),"-")</f>
        <v>-</v>
      </c>
      <c r="AL295" s="618"/>
      <c r="AM295" s="619"/>
      <c r="AN295" s="259"/>
    </row>
    <row r="296" ht="27.0" customHeight="1">
      <c r="A296" s="259"/>
      <c r="B296" s="571" t="s">
        <v>916</v>
      </c>
      <c r="C296" s="620" t="str">
        <f>IF(COUNTBLANK(I290:I291)=0,IF(I290&gt;I291,C291,C290),"-")</f>
        <v>-</v>
      </c>
      <c r="H296" s="621"/>
      <c r="I296" s="239"/>
      <c r="J296" s="530"/>
      <c r="K296" s="530"/>
      <c r="L296" s="573" t="s">
        <v>917</v>
      </c>
      <c r="M296" s="620" t="str">
        <f>IF(COUNTBLANK(S290:S291)=0,IF(S290&gt;S291,M291,M290),"-")</f>
        <v>-</v>
      </c>
      <c r="R296" s="621"/>
      <c r="S296" s="622"/>
      <c r="T296" s="530"/>
      <c r="U296" s="530"/>
      <c r="V296" s="574" t="s">
        <v>918</v>
      </c>
      <c r="W296" s="620" t="str">
        <f>IF(COUNTBLANK(AC290:AC291)=0,IF(AC290&gt;AC291,W291,W290),"-")</f>
        <v>-</v>
      </c>
      <c r="AB296" s="621"/>
      <c r="AC296" s="623"/>
      <c r="AD296" s="530"/>
      <c r="AE296" s="530"/>
      <c r="AF296" s="575" t="s">
        <v>919</v>
      </c>
      <c r="AG296" s="620" t="str">
        <f>IF(COUNTBLANK(AM290:AM291)=0,IF(AM290&gt;AM291,AG291,AG290),"-")</f>
        <v>-</v>
      </c>
      <c r="AL296" s="621"/>
      <c r="AM296" s="624"/>
      <c r="AN296" s="259"/>
    </row>
    <row r="297" ht="27.0" customHeight="1">
      <c r="A297" s="259"/>
      <c r="B297" s="625" t="s">
        <v>920</v>
      </c>
      <c r="C297" s="626" t="str">
        <f>IF(COUNTBLANK(I284:I287)=0,IF(I286&gt;I287,C287,C286),"-")</f>
        <v>-</v>
      </c>
      <c r="D297" s="185"/>
      <c r="E297" s="185"/>
      <c r="F297" s="185"/>
      <c r="G297" s="185"/>
      <c r="H297" s="627"/>
      <c r="I297" s="246"/>
      <c r="J297" s="530"/>
      <c r="K297" s="530"/>
      <c r="L297" s="628" t="s">
        <v>921</v>
      </c>
      <c r="M297" s="629" t="str">
        <f>IF(COUNTBLANK(S284:S287)=0,IF(S286&gt;S287,M287,M286),"-")</f>
        <v>-</v>
      </c>
      <c r="N297" s="129"/>
      <c r="O297" s="129"/>
      <c r="P297" s="129"/>
      <c r="Q297" s="129"/>
      <c r="R297" s="630"/>
      <c r="S297" s="631"/>
      <c r="T297" s="530"/>
      <c r="U297" s="530"/>
      <c r="V297" s="632" t="s">
        <v>922</v>
      </c>
      <c r="W297" s="633" t="str">
        <f>IF(COUNTBLANK(AC284:AC287)=0,IF(AC286&gt;AC287,W287,W286),"-")</f>
        <v>-</v>
      </c>
      <c r="X297" s="135"/>
      <c r="Y297" s="135"/>
      <c r="Z297" s="135"/>
      <c r="AA297" s="135"/>
      <c r="AB297" s="634"/>
      <c r="AC297" s="635"/>
      <c r="AD297" s="530"/>
      <c r="AE297" s="530"/>
      <c r="AF297" s="636" t="s">
        <v>923</v>
      </c>
      <c r="AG297" s="637" t="str">
        <f>IF(COUNTBLANK(AM284:AM287)=0,IF(AM286&gt;AM287,AG287,AG286),"-")</f>
        <v>-</v>
      </c>
      <c r="AH297" s="192"/>
      <c r="AI297" s="192"/>
      <c r="AJ297" s="192"/>
      <c r="AK297" s="192"/>
      <c r="AL297" s="638"/>
      <c r="AM297" s="639"/>
      <c r="AN297" s="259"/>
    </row>
    <row r="298" ht="27.0" customHeight="1">
      <c r="A298" s="259"/>
      <c r="B298" s="259"/>
      <c r="C298" s="259"/>
      <c r="D298" s="259"/>
      <c r="E298" s="259"/>
      <c r="F298" s="259"/>
      <c r="G298" s="259"/>
      <c r="H298" s="259"/>
      <c r="I298" s="259"/>
      <c r="J298" s="259"/>
      <c r="K298" s="259"/>
      <c r="L298" s="36"/>
      <c r="M298" s="641"/>
      <c r="N298" s="641"/>
      <c r="O298" s="641"/>
      <c r="P298" s="642" t="s">
        <v>298</v>
      </c>
      <c r="Q298" s="641"/>
      <c r="R298" s="643"/>
      <c r="S298" s="644"/>
      <c r="T298" s="259"/>
      <c r="U298" s="259"/>
      <c r="V298" s="259"/>
      <c r="W298" s="259"/>
      <c r="X298" s="259"/>
      <c r="Y298" s="259"/>
      <c r="Z298" s="259"/>
      <c r="AA298" s="259"/>
      <c r="AB298" s="259"/>
      <c r="AC298" s="259"/>
      <c r="AD298" s="259"/>
      <c r="AE298" s="259"/>
      <c r="AF298" s="259"/>
      <c r="AG298" s="259"/>
      <c r="AH298" s="259"/>
      <c r="AI298" s="259"/>
      <c r="AJ298" s="259"/>
      <c r="AK298" s="259"/>
      <c r="AL298" s="259"/>
      <c r="AM298" s="259"/>
      <c r="AN298" s="259"/>
    </row>
    <row r="299" ht="27.0" customHeight="1">
      <c r="A299" s="259"/>
      <c r="B299" s="46" t="s">
        <v>924</v>
      </c>
      <c r="C299" s="47"/>
      <c r="D299" s="47"/>
      <c r="E299" s="47"/>
      <c r="F299" s="47"/>
      <c r="G299" s="47"/>
      <c r="H299" s="47"/>
      <c r="I299" s="47"/>
      <c r="J299" s="549"/>
      <c r="K299" s="549"/>
      <c r="L299" s="48" t="s">
        <v>925</v>
      </c>
      <c r="M299" s="49"/>
      <c r="N299" s="49"/>
      <c r="O299" s="49"/>
      <c r="P299" s="49"/>
      <c r="Q299" s="49"/>
      <c r="R299" s="49"/>
      <c r="S299" s="49"/>
      <c r="T299" s="549"/>
      <c r="U299" s="549"/>
      <c r="V299" s="50" t="s">
        <v>926</v>
      </c>
      <c r="W299" s="51"/>
      <c r="X299" s="51"/>
      <c r="Y299" s="51"/>
      <c r="Z299" s="51"/>
      <c r="AA299" s="51"/>
      <c r="AB299" s="51"/>
      <c r="AC299" s="51"/>
      <c r="AD299" s="549"/>
      <c r="AE299" s="549"/>
      <c r="AF299" s="52" t="s">
        <v>927</v>
      </c>
      <c r="AG299" s="53"/>
      <c r="AH299" s="53"/>
      <c r="AI299" s="53"/>
      <c r="AJ299" s="53"/>
      <c r="AK299" s="53"/>
      <c r="AL299" s="53"/>
      <c r="AM299" s="53"/>
      <c r="AN299" s="259"/>
    </row>
    <row r="300" ht="27.0" customHeight="1">
      <c r="A300" s="259"/>
      <c r="B300" s="551" t="str">
        <f>B277</f>
        <v>PARTIE 1 : 07H30 - 09H30 (VEN) CHAPONNAY</v>
      </c>
      <c r="C300" s="550"/>
      <c r="D300" s="550"/>
      <c r="E300" s="550"/>
      <c r="F300" s="550"/>
      <c r="G300" s="550"/>
      <c r="H300" s="552" t="s">
        <v>56</v>
      </c>
      <c r="I300" s="553" t="s">
        <v>57</v>
      </c>
      <c r="J300" s="550"/>
      <c r="K300" s="550"/>
      <c r="L300" s="554" t="str">
        <f>B300</f>
        <v>PARTIE 1 : 07H30 - 09H30 (VEN) CHAPONNAY</v>
      </c>
      <c r="M300" s="550"/>
      <c r="N300" s="550"/>
      <c r="O300" s="550"/>
      <c r="P300" s="550"/>
      <c r="Q300" s="550"/>
      <c r="R300" s="552" t="s">
        <v>56</v>
      </c>
      <c r="S300" s="553" t="s">
        <v>57</v>
      </c>
      <c r="T300" s="550"/>
      <c r="U300" s="550"/>
      <c r="V300" s="555" t="str">
        <f>B300</f>
        <v>PARTIE 1 : 07H30 - 09H30 (VEN) CHAPONNAY</v>
      </c>
      <c r="W300" s="550"/>
      <c r="X300" s="550"/>
      <c r="Y300" s="550"/>
      <c r="Z300" s="550"/>
      <c r="AA300" s="550"/>
      <c r="AB300" s="552" t="s">
        <v>56</v>
      </c>
      <c r="AC300" s="553" t="s">
        <v>57</v>
      </c>
      <c r="AD300" s="550"/>
      <c r="AE300" s="550"/>
      <c r="AF300" s="556" t="str">
        <f>B300</f>
        <v>PARTIE 1 : 07H30 - 09H30 (VEN) CHAPONNAY</v>
      </c>
      <c r="AG300" s="550"/>
      <c r="AH300" s="550"/>
      <c r="AI300" s="550"/>
      <c r="AJ300" s="550"/>
      <c r="AK300" s="550"/>
      <c r="AL300" s="552" t="s">
        <v>56</v>
      </c>
      <c r="AM300" s="553" t="s">
        <v>57</v>
      </c>
      <c r="AN300" s="259"/>
    </row>
    <row r="301" ht="27.0" customHeight="1">
      <c r="A301" s="259"/>
      <c r="B301" s="558">
        <v>57.0</v>
      </c>
      <c r="C301" s="63" t="str">
        <f>IFERROR(VLOOKUP("29A",$G$8:$N$135,3,FALSE),"")</f>
        <v>MICHAUD Fabien (01)</v>
      </c>
      <c r="D301" s="64"/>
      <c r="E301" s="64"/>
      <c r="F301" s="64"/>
      <c r="G301" s="65"/>
      <c r="H301" s="559"/>
      <c r="I301" s="67"/>
      <c r="J301" s="560"/>
      <c r="K301" s="557"/>
      <c r="L301" s="561">
        <v>59.0</v>
      </c>
      <c r="M301" s="70" t="str">
        <f>IFERROR(VLOOKUP("30A",$G$8:$N$135,3,FALSE),"")</f>
        <v>GUERRERO Florian (34)</v>
      </c>
      <c r="N301" s="71"/>
      <c r="O301" s="71"/>
      <c r="P301" s="71"/>
      <c r="Q301" s="72"/>
      <c r="R301" s="562"/>
      <c r="S301" s="74"/>
      <c r="T301" s="560"/>
      <c r="U301" s="557"/>
      <c r="V301" s="563">
        <v>61.0</v>
      </c>
      <c r="W301" s="76" t="str">
        <f>IFERROR(VLOOKUP("31A",$G$8:$N$135,3,FALSE),"")</f>
        <v>MERCIER Nicolas (30)</v>
      </c>
      <c r="X301" s="77"/>
      <c r="Y301" s="77"/>
      <c r="Z301" s="77"/>
      <c r="AA301" s="78"/>
      <c r="AB301" s="564"/>
      <c r="AC301" s="80"/>
      <c r="AD301" s="560"/>
      <c r="AE301" s="557"/>
      <c r="AF301" s="565">
        <v>63.0</v>
      </c>
      <c r="AG301" s="82" t="str">
        <f>IFERROR(VLOOKUP("32A",$G$8:$N$135,3,FALSE),"")</f>
        <v>DIDIER Joanny (38)</v>
      </c>
      <c r="AH301" s="83"/>
      <c r="AI301" s="83"/>
      <c r="AJ301" s="83"/>
      <c r="AK301" s="84"/>
      <c r="AL301" s="566"/>
      <c r="AM301" s="86"/>
      <c r="AN301" s="259"/>
    </row>
    <row r="302" ht="27.0" customHeight="1">
      <c r="A302" s="259"/>
      <c r="B302" s="87"/>
      <c r="C302" s="88" t="str">
        <f>IFERROR(VLOOKUP("29B",$G$8:$N$135,3,FALSE),"")</f>
        <v>BATTISTELLA Paul (73)</v>
      </c>
      <c r="D302" s="89"/>
      <c r="E302" s="89"/>
      <c r="F302" s="89"/>
      <c r="G302" s="90"/>
      <c r="H302" s="567"/>
      <c r="I302" s="92"/>
      <c r="J302" s="560"/>
      <c r="K302" s="557"/>
      <c r="L302" s="93"/>
      <c r="M302" s="94" t="str">
        <f>IFERROR(VLOOKUP("30B",$G$8:$N$135,3,FALSE),"")</f>
        <v>DREVET Jean claude (42)</v>
      </c>
      <c r="N302" s="95"/>
      <c r="O302" s="95"/>
      <c r="P302" s="95"/>
      <c r="Q302" s="96"/>
      <c r="R302" s="568"/>
      <c r="S302" s="98"/>
      <c r="T302" s="560"/>
      <c r="U302" s="557"/>
      <c r="V302" s="99"/>
      <c r="W302" s="100" t="str">
        <f>IFERROR(VLOOKUP("31B",$G$8:$N$135,3,FALSE),"")</f>
        <v>BURGAT Frederic (01)</v>
      </c>
      <c r="X302" s="101"/>
      <c r="Y302" s="101"/>
      <c r="Z302" s="101"/>
      <c r="AA302" s="102"/>
      <c r="AB302" s="569"/>
      <c r="AC302" s="104"/>
      <c r="AD302" s="560"/>
      <c r="AE302" s="557"/>
      <c r="AF302" s="105"/>
      <c r="AG302" s="106" t="str">
        <f>IFERROR(VLOOKUP("32B",$G$8:$N$135,3,FALSE),"")</f>
        <v>CAETANO Paolo (78)</v>
      </c>
      <c r="AH302" s="107"/>
      <c r="AI302" s="107"/>
      <c r="AJ302" s="107"/>
      <c r="AK302" s="108"/>
      <c r="AL302" s="570"/>
      <c r="AM302" s="110"/>
      <c r="AN302" s="259"/>
    </row>
    <row r="303" ht="27.0" customHeight="1">
      <c r="A303" s="259"/>
      <c r="B303" s="571">
        <v>58.0</v>
      </c>
      <c r="C303" s="112" t="str">
        <f>IFERROR(VLOOKUP("29C",$G$8:$N$135,3,FALSE),"")</f>
        <v>BERNARDIN Serge (71)</v>
      </c>
      <c r="G303" s="113"/>
      <c r="H303" s="572"/>
      <c r="I303" s="115"/>
      <c r="J303" s="560"/>
      <c r="K303" s="557"/>
      <c r="L303" s="573">
        <v>60.0</v>
      </c>
      <c r="M303" s="112" t="str">
        <f>IFERROR(VLOOKUP("30C",$G$8:$N$135,3,FALSE),"")</f>
        <v>SALCE Eugene (71)</v>
      </c>
      <c r="Q303" s="113"/>
      <c r="R303" s="572"/>
      <c r="S303" s="117"/>
      <c r="T303" s="560"/>
      <c r="U303" s="557"/>
      <c r="V303" s="574">
        <v>62.0</v>
      </c>
      <c r="W303" s="112" t="str">
        <f>IFERROR(VLOOKUP("31C",$G$8:$N$135,3,FALSE),"")</f>
        <v>BERMOND Cédric (38)</v>
      </c>
      <c r="AA303" s="113"/>
      <c r="AB303" s="572"/>
      <c r="AC303" s="119"/>
      <c r="AD303" s="560"/>
      <c r="AE303" s="557"/>
      <c r="AF303" s="575">
        <v>64.0</v>
      </c>
      <c r="AG303" s="112" t="str">
        <f>IFERROR(VLOOKUP("32C",$G$8:$N$135,3,FALSE),"")</f>
        <v>BREDOIRE Grégory (43)</v>
      </c>
      <c r="AK303" s="113"/>
      <c r="AL303" s="572"/>
      <c r="AM303" s="121"/>
      <c r="AN303" s="259"/>
    </row>
    <row r="304" ht="27.0" customHeight="1">
      <c r="A304" s="259"/>
      <c r="B304" s="122"/>
      <c r="C304" s="123" t="str">
        <f>IFERROR(VLOOKUP("29D",$G$8:$N$135,3,FALSE),"")</f>
        <v>FORESTIER Patrick (06)</v>
      </c>
      <c r="G304" s="124"/>
      <c r="H304" s="576"/>
      <c r="I304" s="126"/>
      <c r="J304" s="560"/>
      <c r="K304" s="557"/>
      <c r="L304" s="127"/>
      <c r="M304" s="128" t="str">
        <f>IFERROR(VLOOKUP("30D",$G$8:$N$135,3,FALSE),"")</f>
        <v>EGEA Thierry (69)</v>
      </c>
      <c r="N304" s="129"/>
      <c r="O304" s="129"/>
      <c r="P304" s="129"/>
      <c r="Q304" s="130"/>
      <c r="R304" s="577"/>
      <c r="S304" s="132"/>
      <c r="T304" s="560"/>
      <c r="U304" s="557"/>
      <c r="V304" s="133"/>
      <c r="W304" s="134" t="str">
        <f>IFERROR(VLOOKUP("31D",$G$8:$N$135,3,FALSE),"")</f>
        <v>LONNI Julien (25/70/90)</v>
      </c>
      <c r="X304" s="135"/>
      <c r="Y304" s="135"/>
      <c r="Z304" s="135"/>
      <c r="AA304" s="136"/>
      <c r="AB304" s="578"/>
      <c r="AC304" s="138"/>
      <c r="AD304" s="560"/>
      <c r="AE304" s="557"/>
      <c r="AF304" s="139"/>
      <c r="AG304" s="140" t="str">
        <f>IFERROR(VLOOKUP("32D",$G$8:$N$135,3,FALSE),"")</f>
        <v>LE MIGNON David (86)</v>
      </c>
      <c r="AK304" s="141"/>
      <c r="AL304" s="579"/>
      <c r="AM304" s="143"/>
      <c r="AN304" s="259"/>
    </row>
    <row r="305" ht="13.5" customHeight="1">
      <c r="A305" s="259"/>
      <c r="B305" s="145" t="s">
        <v>60</v>
      </c>
      <c r="C305" s="146" t="s">
        <v>5</v>
      </c>
      <c r="D305" s="147"/>
      <c r="E305" s="147"/>
      <c r="F305" s="147"/>
      <c r="G305" s="148"/>
      <c r="H305" s="149" t="s">
        <v>57</v>
      </c>
      <c r="I305" s="150"/>
      <c r="J305" s="151"/>
      <c r="K305" s="144"/>
      <c r="L305" s="152" t="s">
        <v>60</v>
      </c>
      <c r="M305" s="153" t="s">
        <v>5</v>
      </c>
      <c r="N305" s="154"/>
      <c r="O305" s="154"/>
      <c r="P305" s="154"/>
      <c r="Q305" s="155"/>
      <c r="R305" s="156" t="s">
        <v>57</v>
      </c>
      <c r="S305" s="157"/>
      <c r="T305" s="151"/>
      <c r="U305" s="144"/>
      <c r="V305" s="158" t="s">
        <v>60</v>
      </c>
      <c r="W305" s="159" t="s">
        <v>5</v>
      </c>
      <c r="X305" s="160"/>
      <c r="Y305" s="160"/>
      <c r="Z305" s="160"/>
      <c r="AA305" s="161"/>
      <c r="AB305" s="162" t="s">
        <v>57</v>
      </c>
      <c r="AC305" s="163"/>
      <c r="AD305" s="151"/>
      <c r="AE305" s="144"/>
      <c r="AF305" s="164" t="s">
        <v>60</v>
      </c>
      <c r="AG305" s="165" t="s">
        <v>5</v>
      </c>
      <c r="AH305" s="166"/>
      <c r="AI305" s="166"/>
      <c r="AJ305" s="166"/>
      <c r="AK305" s="167"/>
      <c r="AL305" s="168" t="s">
        <v>57</v>
      </c>
      <c r="AM305" s="169"/>
      <c r="AN305" s="259"/>
    </row>
    <row r="306" ht="27.0" customHeight="1">
      <c r="A306" s="259"/>
      <c r="B306" s="551" t="str">
        <f>B283</f>
        <v>PARTIE 2 : 10H15 - 12H15</v>
      </c>
      <c r="C306" s="580"/>
      <c r="D306" s="580"/>
      <c r="E306" s="580"/>
      <c r="F306" s="580"/>
      <c r="G306" s="580"/>
      <c r="H306" s="552" t="s">
        <v>56</v>
      </c>
      <c r="I306" s="553" t="s">
        <v>57</v>
      </c>
      <c r="J306" s="151"/>
      <c r="K306" s="151"/>
      <c r="L306" s="581" t="str">
        <f>B306</f>
        <v>PARTIE 2 : 10H15 - 12H15</v>
      </c>
      <c r="M306" s="580"/>
      <c r="N306" s="580"/>
      <c r="O306" s="580"/>
      <c r="P306" s="580"/>
      <c r="Q306" s="580"/>
      <c r="R306" s="552" t="s">
        <v>56</v>
      </c>
      <c r="S306" s="553" t="s">
        <v>57</v>
      </c>
      <c r="T306" s="151"/>
      <c r="U306" s="151"/>
      <c r="V306" s="582" t="str">
        <f>B306</f>
        <v>PARTIE 2 : 10H15 - 12H15</v>
      </c>
      <c r="W306" s="580"/>
      <c r="X306" s="580"/>
      <c r="Y306" s="580"/>
      <c r="Z306" s="580"/>
      <c r="AA306" s="580"/>
      <c r="AB306" s="552" t="s">
        <v>56</v>
      </c>
      <c r="AC306" s="553" t="s">
        <v>57</v>
      </c>
      <c r="AD306" s="151"/>
      <c r="AE306" s="151"/>
      <c r="AF306" s="583" t="str">
        <f>B306</f>
        <v>PARTIE 2 : 10H15 - 12H15</v>
      </c>
      <c r="AG306" s="580"/>
      <c r="AH306" s="580"/>
      <c r="AI306" s="580"/>
      <c r="AJ306" s="580"/>
      <c r="AK306" s="580"/>
      <c r="AL306" s="552" t="s">
        <v>56</v>
      </c>
      <c r="AM306" s="553" t="s">
        <v>57</v>
      </c>
      <c r="AN306" s="259"/>
    </row>
    <row r="307" ht="27.0" customHeight="1">
      <c r="A307" s="259"/>
      <c r="B307" s="558">
        <v>59.0</v>
      </c>
      <c r="C307" s="63" t="str">
        <f>IF(COUNTBLANK(I301:I304)=0,IF(I301&gt;I302,C301,C302),"-")</f>
        <v>-</v>
      </c>
      <c r="D307" s="64"/>
      <c r="E307" s="64"/>
      <c r="F307" s="64"/>
      <c r="G307" s="65"/>
      <c r="H307" s="559"/>
      <c r="I307" s="67"/>
      <c r="J307" s="560"/>
      <c r="K307" s="557"/>
      <c r="L307" s="561">
        <v>61.0</v>
      </c>
      <c r="M307" s="70" t="str">
        <f>IF(COUNTBLANK(S301:S304)=0,IF(S301&gt;S302,M301,M302),"-")</f>
        <v>-</v>
      </c>
      <c r="N307" s="71"/>
      <c r="O307" s="71"/>
      <c r="P307" s="71"/>
      <c r="Q307" s="72"/>
      <c r="R307" s="562"/>
      <c r="S307" s="74"/>
      <c r="T307" s="560" t="str">
        <f>M308</f>
        <v>-</v>
      </c>
      <c r="U307" s="557" t="s">
        <v>62</v>
      </c>
      <c r="V307" s="563">
        <v>63.0</v>
      </c>
      <c r="W307" s="76" t="str">
        <f>IF(COUNTBLANK(AC301:AC304)=0,IF(AC301&gt;AC302,W301,W302),"-")</f>
        <v>-</v>
      </c>
      <c r="X307" s="77"/>
      <c r="Y307" s="77"/>
      <c r="Z307" s="77"/>
      <c r="AA307" s="78"/>
      <c r="AB307" s="564"/>
      <c r="AC307" s="80"/>
      <c r="AD307" s="560"/>
      <c r="AE307" s="560"/>
      <c r="AF307" s="565">
        <v>17.0</v>
      </c>
      <c r="AG307" s="82" t="str">
        <f>IF(COUNTBLANK(AM301:AM304)=0,IF(AM301&gt;AM302,AG301,AG302),"-")</f>
        <v>-</v>
      </c>
      <c r="AH307" s="83"/>
      <c r="AI307" s="83"/>
      <c r="AJ307" s="83"/>
      <c r="AK307" s="84"/>
      <c r="AL307" s="566"/>
      <c r="AM307" s="86"/>
      <c r="AN307" s="259"/>
    </row>
    <row r="308" ht="27.0" customHeight="1">
      <c r="A308" s="259"/>
      <c r="B308" s="87"/>
      <c r="C308" s="88" t="str">
        <f>IF(COUNTBLANK(I301:I304)=0,IF(I303&gt;I304,C303,C304),"-")</f>
        <v>-</v>
      </c>
      <c r="D308" s="89"/>
      <c r="E308" s="89"/>
      <c r="F308" s="89"/>
      <c r="G308" s="90"/>
      <c r="H308" s="567"/>
      <c r="I308" s="92"/>
      <c r="J308" s="560"/>
      <c r="K308" s="557"/>
      <c r="L308" s="93"/>
      <c r="M308" s="94" t="str">
        <f>IF(COUNTBLANK(S301:S304)=0,IF(S303&gt;S304,M303,M304),"-")</f>
        <v>-</v>
      </c>
      <c r="N308" s="95"/>
      <c r="O308" s="95"/>
      <c r="P308" s="95"/>
      <c r="Q308" s="96"/>
      <c r="R308" s="568"/>
      <c r="S308" s="98"/>
      <c r="T308" s="560" t="str">
        <f>M307</f>
        <v>-</v>
      </c>
      <c r="U308" s="557" t="s">
        <v>62</v>
      </c>
      <c r="V308" s="99"/>
      <c r="W308" s="100" t="str">
        <f>IF(COUNTBLANK(AC301:AC304)=0,IF(AC303&gt;AC304,W303,W304),"-")</f>
        <v>-</v>
      </c>
      <c r="X308" s="101"/>
      <c r="Y308" s="101"/>
      <c r="Z308" s="101"/>
      <c r="AA308" s="102"/>
      <c r="AB308" s="569"/>
      <c r="AC308" s="104"/>
      <c r="AD308" s="584"/>
      <c r="AE308" s="584"/>
      <c r="AF308" s="105"/>
      <c r="AG308" s="106" t="str">
        <f>IF(COUNTBLANK(AM301:AM304)=0,IF(AM303&gt;AM304,AG303,AG304),"-")</f>
        <v>-</v>
      </c>
      <c r="AH308" s="107"/>
      <c r="AI308" s="107"/>
      <c r="AJ308" s="107"/>
      <c r="AK308" s="108"/>
      <c r="AL308" s="570"/>
      <c r="AM308" s="110"/>
      <c r="AN308" s="259"/>
    </row>
    <row r="309" ht="27.0" customHeight="1">
      <c r="A309" s="259"/>
      <c r="B309" s="571">
        <v>60.0</v>
      </c>
      <c r="C309" s="112" t="str">
        <f>IF(COUNTBLANK(I301:I304)=0,IF(I301&gt;I302,C302,C301),"-")</f>
        <v>-</v>
      </c>
      <c r="G309" s="113"/>
      <c r="H309" s="572"/>
      <c r="I309" s="115"/>
      <c r="J309" s="560"/>
      <c r="K309" s="557"/>
      <c r="L309" s="573">
        <v>62.0</v>
      </c>
      <c r="M309" s="112" t="str">
        <f>IF(COUNTBLANK(S301:S304)=0,IF(S301&gt;S302,M302,M301),"-")</f>
        <v>-</v>
      </c>
      <c r="Q309" s="113"/>
      <c r="R309" s="572"/>
      <c r="S309" s="117"/>
      <c r="T309" s="560" t="str">
        <f>M310</f>
        <v>-</v>
      </c>
      <c r="U309" s="557" t="s">
        <v>63</v>
      </c>
      <c r="V309" s="574">
        <v>64.0</v>
      </c>
      <c r="W309" s="112" t="str">
        <f>IF(COUNTBLANK(AC301:AC304)=0,IF(AC301&gt;AC302,W302,W301),"-")</f>
        <v>-</v>
      </c>
      <c r="AA309" s="113"/>
      <c r="AB309" s="572"/>
      <c r="AC309" s="119"/>
      <c r="AD309" s="584"/>
      <c r="AE309" s="584"/>
      <c r="AF309" s="575">
        <v>18.0</v>
      </c>
      <c r="AG309" s="112" t="str">
        <f>IF(COUNTBLANK(AM301:AM304)=0,IF(AM301&gt;AM302,AG302,AG301),"-")</f>
        <v>-</v>
      </c>
      <c r="AK309" s="113"/>
      <c r="AL309" s="572"/>
      <c r="AM309" s="121"/>
      <c r="AN309" s="259"/>
    </row>
    <row r="310" ht="27.0" customHeight="1">
      <c r="A310" s="259"/>
      <c r="B310" s="122"/>
      <c r="C310" s="585" t="str">
        <f>IF(COUNTBLANK(I301:I304)=0,IF(I303&gt;I304,C304,C303),"-")</f>
        <v>-</v>
      </c>
      <c r="D310" s="185"/>
      <c r="E310" s="185"/>
      <c r="F310" s="185"/>
      <c r="G310" s="186"/>
      <c r="H310" s="586"/>
      <c r="I310" s="188"/>
      <c r="J310" s="560"/>
      <c r="K310" s="557"/>
      <c r="L310" s="127"/>
      <c r="M310" s="128" t="str">
        <f>IF(COUNTBLANK(S301:S304)=0,IF(S303&gt;S304,M304,M303),"-")</f>
        <v>-</v>
      </c>
      <c r="N310" s="129"/>
      <c r="O310" s="129"/>
      <c r="P310" s="129"/>
      <c r="Q310" s="130"/>
      <c r="R310" s="577"/>
      <c r="S310" s="132"/>
      <c r="T310" s="560" t="str">
        <f>M309</f>
        <v>-</v>
      </c>
      <c r="U310" s="557" t="s">
        <v>63</v>
      </c>
      <c r="V310" s="133"/>
      <c r="W310" s="134" t="str">
        <f>IF(COUNTBLANK(AC301:AC304)=0,IF(AC303&gt;AC304,W304,W303),"-")</f>
        <v>-</v>
      </c>
      <c r="X310" s="135"/>
      <c r="Y310" s="135"/>
      <c r="Z310" s="135"/>
      <c r="AA310" s="136"/>
      <c r="AB310" s="578"/>
      <c r="AC310" s="138"/>
      <c r="AD310" s="584"/>
      <c r="AE310" s="584"/>
      <c r="AF310" s="139"/>
      <c r="AG310" s="587" t="str">
        <f>IF(COUNTBLANK(AM301:AM304)=0,IF(AM303&gt;AM304,AG304,AG303),"-")</f>
        <v>-</v>
      </c>
      <c r="AH310" s="192"/>
      <c r="AI310" s="192"/>
      <c r="AJ310" s="192"/>
      <c r="AK310" s="193"/>
      <c r="AL310" s="588"/>
      <c r="AM310" s="195"/>
      <c r="AN310" s="259"/>
    </row>
    <row r="311" ht="13.5" customHeight="1">
      <c r="A311" s="259"/>
      <c r="B311" s="145" t="s">
        <v>60</v>
      </c>
      <c r="C311" s="146" t="s">
        <v>5</v>
      </c>
      <c r="D311" s="147"/>
      <c r="E311" s="147"/>
      <c r="F311" s="147"/>
      <c r="G311" s="148"/>
      <c r="H311" s="149" t="s">
        <v>57</v>
      </c>
      <c r="I311" s="150"/>
      <c r="J311" s="151"/>
      <c r="K311" s="144"/>
      <c r="L311" s="152" t="s">
        <v>60</v>
      </c>
      <c r="M311" s="153" t="s">
        <v>5</v>
      </c>
      <c r="N311" s="154"/>
      <c r="O311" s="154"/>
      <c r="P311" s="154"/>
      <c r="Q311" s="155"/>
      <c r="R311" s="156" t="s">
        <v>57</v>
      </c>
      <c r="S311" s="157"/>
      <c r="T311" s="151"/>
      <c r="U311" s="144"/>
      <c r="V311" s="158" t="s">
        <v>60</v>
      </c>
      <c r="W311" s="159" t="s">
        <v>5</v>
      </c>
      <c r="X311" s="160"/>
      <c r="Y311" s="160"/>
      <c r="Z311" s="160"/>
      <c r="AA311" s="161"/>
      <c r="AB311" s="162" t="s">
        <v>57</v>
      </c>
      <c r="AC311" s="163"/>
      <c r="AD311" s="589"/>
      <c r="AE311" s="589"/>
      <c r="AF311" s="196" t="s">
        <v>60</v>
      </c>
      <c r="AG311" s="197" t="s">
        <v>5</v>
      </c>
      <c r="AH311" s="198"/>
      <c r="AI311" s="198"/>
      <c r="AJ311" s="198"/>
      <c r="AK311" s="199"/>
      <c r="AL311" s="200" t="s">
        <v>57</v>
      </c>
      <c r="AM311" s="201"/>
      <c r="AN311" s="259"/>
    </row>
    <row r="312" ht="27.0" customHeight="1">
      <c r="A312" s="259"/>
      <c r="B312" s="551" t="str">
        <f>B289</f>
        <v>BARRAGES : 14H15 - 16H15</v>
      </c>
      <c r="C312" s="580"/>
      <c r="D312" s="580"/>
      <c r="E312" s="580"/>
      <c r="F312" s="580"/>
      <c r="G312" s="580"/>
      <c r="H312" s="552" t="s">
        <v>56</v>
      </c>
      <c r="I312" s="553" t="s">
        <v>57</v>
      </c>
      <c r="J312" s="151"/>
      <c r="K312" s="151"/>
      <c r="L312" s="581" t="str">
        <f>B312</f>
        <v>BARRAGES : 14H15 - 16H15</v>
      </c>
      <c r="M312" s="580"/>
      <c r="N312" s="580"/>
      <c r="O312" s="580"/>
      <c r="P312" s="580"/>
      <c r="Q312" s="580"/>
      <c r="R312" s="552" t="s">
        <v>56</v>
      </c>
      <c r="S312" s="553" t="s">
        <v>57</v>
      </c>
      <c r="T312" s="151"/>
      <c r="U312" s="151"/>
      <c r="V312" s="582" t="str">
        <f>B312</f>
        <v>BARRAGES : 14H15 - 16H15</v>
      </c>
      <c r="W312" s="580"/>
      <c r="X312" s="580"/>
      <c r="Y312" s="580"/>
      <c r="Z312" s="580"/>
      <c r="AA312" s="580"/>
      <c r="AB312" s="552" t="s">
        <v>56</v>
      </c>
      <c r="AC312" s="553" t="s">
        <v>57</v>
      </c>
      <c r="AD312" s="589"/>
      <c r="AE312" s="589"/>
      <c r="AF312" s="583" t="str">
        <f>B312</f>
        <v>BARRAGES : 14H15 - 16H15</v>
      </c>
      <c r="AG312" s="580"/>
      <c r="AH312" s="580"/>
      <c r="AI312" s="580"/>
      <c r="AJ312" s="580"/>
      <c r="AK312" s="580"/>
      <c r="AL312" s="552" t="s">
        <v>56</v>
      </c>
      <c r="AM312" s="553" t="s">
        <v>57</v>
      </c>
      <c r="AN312" s="259"/>
    </row>
    <row r="313" ht="27.0" customHeight="1">
      <c r="A313" s="259"/>
      <c r="B313" s="558">
        <v>24.0</v>
      </c>
      <c r="C313" s="63" t="str">
        <f>IF(COUNTBLANK(I307:I310)=0,IF(I307&gt;I308,C308,C307),"-")</f>
        <v>-</v>
      </c>
      <c r="D313" s="64"/>
      <c r="E313" s="64"/>
      <c r="F313" s="64"/>
      <c r="G313" s="65"/>
      <c r="H313" s="559"/>
      <c r="I313" s="67"/>
      <c r="J313" s="560" t="str">
        <f>C314</f>
        <v>-</v>
      </c>
      <c r="K313" s="557" t="s">
        <v>65</v>
      </c>
      <c r="L313" s="561">
        <v>22.0</v>
      </c>
      <c r="M313" s="70" t="str">
        <f>IF(COUNTBLANK(S307:S310)=0,IF(S307&gt;S308,M308,M307),"-")</f>
        <v>-</v>
      </c>
      <c r="N313" s="71"/>
      <c r="O313" s="71"/>
      <c r="P313" s="71"/>
      <c r="Q313" s="72"/>
      <c r="R313" s="562"/>
      <c r="S313" s="74"/>
      <c r="T313" s="560"/>
      <c r="U313" s="557"/>
      <c r="V313" s="563">
        <v>18.0</v>
      </c>
      <c r="W313" s="76" t="str">
        <f>IF(COUNTBLANK(AC307:AC310)=0,IF(AC307&gt;AC308,W308,W307),"-")</f>
        <v>-</v>
      </c>
      <c r="X313" s="77"/>
      <c r="Y313" s="77"/>
      <c r="Z313" s="77"/>
      <c r="AA313" s="78"/>
      <c r="AB313" s="564"/>
      <c r="AC313" s="80"/>
      <c r="AD313" s="560"/>
      <c r="AE313" s="557"/>
      <c r="AF313" s="565">
        <v>20.0</v>
      </c>
      <c r="AG313" s="82" t="str">
        <f>IF(COUNTBLANK(AM307:AM310)=0,IF(AM307&gt;AM308,AG308,AG307),"-")</f>
        <v>-</v>
      </c>
      <c r="AH313" s="83"/>
      <c r="AI313" s="83"/>
      <c r="AJ313" s="83"/>
      <c r="AK313" s="84"/>
      <c r="AL313" s="566"/>
      <c r="AM313" s="86"/>
      <c r="AN313" s="259"/>
    </row>
    <row r="314" ht="27.0" customHeight="1">
      <c r="A314" s="259"/>
      <c r="B314" s="122"/>
      <c r="C314" s="585" t="str">
        <f>IF(COUNTBLANK(I307:I310)=0,IF(I309&gt;I310,C309,C310),"-")</f>
        <v>-</v>
      </c>
      <c r="D314" s="185"/>
      <c r="E314" s="185"/>
      <c r="F314" s="185"/>
      <c r="G314" s="186"/>
      <c r="H314" s="586"/>
      <c r="I314" s="188"/>
      <c r="J314" s="560" t="str">
        <f>C313</f>
        <v>-</v>
      </c>
      <c r="K314" s="557" t="s">
        <v>65</v>
      </c>
      <c r="L314" s="127"/>
      <c r="M314" s="128" t="str">
        <f>IF(COUNTBLANK(S307:S310)=0,IF(S309&gt;S310,M309,M310),"-")</f>
        <v>-</v>
      </c>
      <c r="N314" s="129"/>
      <c r="O314" s="129"/>
      <c r="P314" s="129"/>
      <c r="Q314" s="130"/>
      <c r="R314" s="577"/>
      <c r="S314" s="132"/>
      <c r="T314" s="560"/>
      <c r="U314" s="557"/>
      <c r="V314" s="133"/>
      <c r="W314" s="134" t="str">
        <f>IF(COUNTBLANK(AC307:AC310)=0,IF(AC309&gt;AC310,W309,W310),"-")</f>
        <v>-</v>
      </c>
      <c r="X314" s="135"/>
      <c r="Y314" s="135"/>
      <c r="Z314" s="135"/>
      <c r="AA314" s="136"/>
      <c r="AB314" s="578"/>
      <c r="AC314" s="138"/>
      <c r="AD314" s="560"/>
      <c r="AE314" s="557"/>
      <c r="AF314" s="139"/>
      <c r="AG314" s="587" t="str">
        <f>IF(COUNTBLANK(AM307:AM310)=0,IF(AM309&gt;AM310,AG309,AG310),"-")</f>
        <v>-</v>
      </c>
      <c r="AH314" s="192"/>
      <c r="AI314" s="192"/>
      <c r="AJ314" s="192"/>
      <c r="AK314" s="193"/>
      <c r="AL314" s="588"/>
      <c r="AM314" s="195"/>
      <c r="AN314" s="259"/>
    </row>
    <row r="315" ht="13.5" customHeight="1">
      <c r="A315" s="259"/>
      <c r="B315" s="145" t="s">
        <v>60</v>
      </c>
      <c r="C315" s="146" t="s">
        <v>5</v>
      </c>
      <c r="D315" s="147"/>
      <c r="E315" s="147"/>
      <c r="F315" s="147"/>
      <c r="G315" s="148"/>
      <c r="H315" s="149" t="s">
        <v>57</v>
      </c>
      <c r="I315" s="150"/>
      <c r="J315" s="204"/>
      <c r="K315" s="203"/>
      <c r="L315" s="152" t="s">
        <v>60</v>
      </c>
      <c r="M315" s="153" t="s">
        <v>5</v>
      </c>
      <c r="N315" s="154"/>
      <c r="O315" s="154"/>
      <c r="P315" s="154"/>
      <c r="Q315" s="155"/>
      <c r="R315" s="156" t="s">
        <v>57</v>
      </c>
      <c r="S315" s="157"/>
      <c r="T315" s="204"/>
      <c r="U315" s="203"/>
      <c r="V315" s="158" t="s">
        <v>60</v>
      </c>
      <c r="W315" s="159" t="s">
        <v>5</v>
      </c>
      <c r="X315" s="160"/>
      <c r="Y315" s="160"/>
      <c r="Z315" s="160"/>
      <c r="AA315" s="161"/>
      <c r="AB315" s="162" t="s">
        <v>57</v>
      </c>
      <c r="AC315" s="163"/>
      <c r="AD315" s="204"/>
      <c r="AE315" s="203"/>
      <c r="AF315" s="196" t="s">
        <v>60</v>
      </c>
      <c r="AG315" s="197" t="s">
        <v>5</v>
      </c>
      <c r="AH315" s="198"/>
      <c r="AI315" s="198"/>
      <c r="AJ315" s="198"/>
      <c r="AK315" s="199"/>
      <c r="AL315" s="200" t="s">
        <v>57</v>
      </c>
      <c r="AM315" s="201"/>
      <c r="AN315" s="259"/>
    </row>
    <row r="316" ht="27.0" customHeight="1">
      <c r="A316" s="259"/>
      <c r="B316" s="593"/>
      <c r="C316" s="207"/>
      <c r="D316" s="207"/>
      <c r="E316" s="207"/>
      <c r="F316" s="207"/>
      <c r="G316" s="207"/>
      <c r="H316" s="207"/>
      <c r="I316" s="208"/>
      <c r="J316" s="592"/>
      <c r="K316" s="592"/>
      <c r="L316" s="593"/>
      <c r="M316" s="207"/>
      <c r="N316" s="207"/>
      <c r="O316" s="207"/>
      <c r="P316" s="207"/>
      <c r="Q316" s="207"/>
      <c r="R316" s="207"/>
      <c r="S316" s="207"/>
      <c r="T316" s="592"/>
      <c r="U316" s="592"/>
      <c r="V316" s="593"/>
      <c r="W316" s="207"/>
      <c r="X316" s="207"/>
      <c r="Y316" s="207"/>
      <c r="Z316" s="207"/>
      <c r="AA316" s="207"/>
      <c r="AB316" s="207"/>
      <c r="AC316" s="207"/>
      <c r="AD316" s="592"/>
      <c r="AE316" s="592"/>
      <c r="AF316" s="593"/>
      <c r="AG316" s="207"/>
      <c r="AH316" s="207"/>
      <c r="AI316" s="207"/>
      <c r="AJ316" s="207"/>
      <c r="AK316" s="207"/>
      <c r="AL316" s="207"/>
      <c r="AM316" s="207"/>
      <c r="AN316" s="259"/>
    </row>
    <row r="317" ht="27.0" customHeight="1">
      <c r="A317" s="259"/>
      <c r="B317" s="558" t="s">
        <v>928</v>
      </c>
      <c r="C317" s="594" t="str">
        <f>IF(COUNTBLANK(I307:I310)=0,IF(I307&gt;I308,C307,C308),"-")</f>
        <v>-</v>
      </c>
      <c r="D317" s="64"/>
      <c r="E317" s="64"/>
      <c r="F317" s="64"/>
      <c r="G317" s="64"/>
      <c r="H317" s="595"/>
      <c r="I317" s="211"/>
      <c r="J317" s="530"/>
      <c r="K317" s="530"/>
      <c r="L317" s="561" t="s">
        <v>929</v>
      </c>
      <c r="M317" s="596" t="str">
        <f>IF(COUNTBLANK(S307:S310)=0,IF(S307&gt;S308,M307,M308),"-")</f>
        <v>-</v>
      </c>
      <c r="N317" s="71"/>
      <c r="O317" s="71"/>
      <c r="P317" s="71"/>
      <c r="Q317" s="71"/>
      <c r="R317" s="597"/>
      <c r="S317" s="598"/>
      <c r="T317" s="530"/>
      <c r="U317" s="530"/>
      <c r="V317" s="563" t="s">
        <v>930</v>
      </c>
      <c r="W317" s="599" t="str">
        <f>IF(COUNTBLANK(AC307:AC310)=0,IF(AC307&gt;AC308,W307,W308),"-")</f>
        <v>-</v>
      </c>
      <c r="X317" s="77"/>
      <c r="Y317" s="77"/>
      <c r="Z317" s="77"/>
      <c r="AA317" s="77"/>
      <c r="AB317" s="600"/>
      <c r="AC317" s="601"/>
      <c r="AD317" s="530"/>
      <c r="AE317" s="530"/>
      <c r="AF317" s="565" t="s">
        <v>931</v>
      </c>
      <c r="AG317" s="602" t="str">
        <f>IF(COUNTBLANK(AM307:AM310)=0,IF(AM307&gt;AM308,AG307,AG308),"-")</f>
        <v>-</v>
      </c>
      <c r="AH317" s="83"/>
      <c r="AI317" s="83"/>
      <c r="AJ317" s="83"/>
      <c r="AK317" s="83"/>
      <c r="AL317" s="603"/>
      <c r="AM317" s="604"/>
      <c r="AN317" s="259"/>
    </row>
    <row r="318" ht="27.0" customHeight="1">
      <c r="A318" s="259"/>
      <c r="B318" s="605" t="s">
        <v>932</v>
      </c>
      <c r="C318" s="606" t="str">
        <f>IF(COUNTBLANK(I313:I314)=0,IF(I313&gt;I314,C313,C314),"-")</f>
        <v>-</v>
      </c>
      <c r="H318" s="607"/>
      <c r="I318" s="224"/>
      <c r="J318" s="530"/>
      <c r="K318" s="530"/>
      <c r="L318" s="608" t="s">
        <v>933</v>
      </c>
      <c r="M318" s="609" t="str">
        <f>IF(COUNTBLANK(S313:S314)=0,IF(S313&gt;S314,M313,M314),"-")</f>
        <v>-</v>
      </c>
      <c r="R318" s="610"/>
      <c r="S318" s="611"/>
      <c r="T318" s="530"/>
      <c r="U318" s="530"/>
      <c r="V318" s="612" t="s">
        <v>934</v>
      </c>
      <c r="W318" s="613" t="str">
        <f>IF(COUNTBLANK(AC313:AC314)=0,IF(AC313&gt;AC314,W313,W314),"-")</f>
        <v>-</v>
      </c>
      <c r="AB318" s="614"/>
      <c r="AC318" s="615"/>
      <c r="AD318" s="530"/>
      <c r="AE318" s="530"/>
      <c r="AF318" s="616" t="s">
        <v>935</v>
      </c>
      <c r="AG318" s="617" t="str">
        <f>IF(COUNTBLANK(AM313:AM314)=0,IF(AM313&gt;AM314,AG313,AG314),"-")</f>
        <v>-</v>
      </c>
      <c r="AL318" s="618"/>
      <c r="AM318" s="619"/>
      <c r="AN318" s="259"/>
    </row>
    <row r="319" ht="27.0" customHeight="1">
      <c r="A319" s="259"/>
      <c r="B319" s="571" t="s">
        <v>936</v>
      </c>
      <c r="C319" s="620" t="str">
        <f>IF(COUNTBLANK(I313:I314)=0,IF(I313&gt;I314,C314,C313),"-")</f>
        <v>-</v>
      </c>
      <c r="H319" s="621"/>
      <c r="I319" s="239"/>
      <c r="J319" s="530"/>
      <c r="K319" s="530"/>
      <c r="L319" s="573" t="s">
        <v>937</v>
      </c>
      <c r="M319" s="620" t="str">
        <f>IF(COUNTBLANK(S313:S314)=0,IF(S313&gt;S314,M314,M313),"-")</f>
        <v>-</v>
      </c>
      <c r="R319" s="621"/>
      <c r="S319" s="622"/>
      <c r="T319" s="530"/>
      <c r="U319" s="530"/>
      <c r="V319" s="574" t="s">
        <v>938</v>
      </c>
      <c r="W319" s="620" t="str">
        <f>IF(COUNTBLANK(AC313:AC314)=0,IF(AC313&gt;AC314,W314,W313),"-")</f>
        <v>-</v>
      </c>
      <c r="AB319" s="621"/>
      <c r="AC319" s="623"/>
      <c r="AD319" s="530"/>
      <c r="AE319" s="530"/>
      <c r="AF319" s="575" t="s">
        <v>939</v>
      </c>
      <c r="AG319" s="620" t="str">
        <f>IF(COUNTBLANK(AM313:AM314)=0,IF(AM313&gt;AM314,AG314,AG313),"-")</f>
        <v>-</v>
      </c>
      <c r="AL319" s="621"/>
      <c r="AM319" s="624"/>
      <c r="AN319" s="259"/>
    </row>
    <row r="320" ht="27.0" customHeight="1">
      <c r="A320" s="259"/>
      <c r="B320" s="625" t="s">
        <v>940</v>
      </c>
      <c r="C320" s="626" t="str">
        <f>IF(COUNTBLANK(I307:I310)=0,IF(I309&gt;I310,C310,C309),"-")</f>
        <v>-</v>
      </c>
      <c r="D320" s="185"/>
      <c r="E320" s="185"/>
      <c r="F320" s="185"/>
      <c r="G320" s="185"/>
      <c r="H320" s="627"/>
      <c r="I320" s="246"/>
      <c r="J320" s="530"/>
      <c r="K320" s="530"/>
      <c r="L320" s="628" t="s">
        <v>941</v>
      </c>
      <c r="M320" s="629" t="str">
        <f>IF(COUNTBLANK(S307:S310)=0,IF(S309&gt;S310,M310,M309),"-")</f>
        <v>-</v>
      </c>
      <c r="N320" s="129"/>
      <c r="O320" s="129"/>
      <c r="P320" s="129"/>
      <c r="Q320" s="129"/>
      <c r="R320" s="630"/>
      <c r="S320" s="631"/>
      <c r="T320" s="530"/>
      <c r="U320" s="530"/>
      <c r="V320" s="632" t="s">
        <v>942</v>
      </c>
      <c r="W320" s="633" t="str">
        <f>IF(COUNTBLANK(AC307:AC310)=0,IF(AC309&gt;AC310,W310,W309),"-")</f>
        <v>-</v>
      </c>
      <c r="X320" s="135"/>
      <c r="Y320" s="135"/>
      <c r="Z320" s="135"/>
      <c r="AA320" s="135"/>
      <c r="AB320" s="634"/>
      <c r="AC320" s="635"/>
      <c r="AD320" s="530"/>
      <c r="AE320" s="530"/>
      <c r="AF320" s="636" t="s">
        <v>943</v>
      </c>
      <c r="AG320" s="637" t="str">
        <f>IF(COUNTBLANK(AM307:AM310)=0,IF(AM309&gt;AM310,AG310,AG309),"-")</f>
        <v>-</v>
      </c>
      <c r="AH320" s="192"/>
      <c r="AI320" s="192"/>
      <c r="AJ320" s="192"/>
      <c r="AK320" s="192"/>
      <c r="AL320" s="638"/>
      <c r="AM320" s="639"/>
      <c r="AN320" s="259"/>
    </row>
    <row r="321" ht="27.0" customHeight="1">
      <c r="A321" s="259"/>
      <c r="B321" s="259"/>
      <c r="C321" s="259"/>
      <c r="D321" s="259"/>
      <c r="E321" s="259"/>
      <c r="F321" s="259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  <c r="Z321" s="259"/>
      <c r="AA321" s="259"/>
      <c r="AB321" s="259"/>
      <c r="AC321" s="259"/>
      <c r="AD321" s="259"/>
      <c r="AE321" s="259"/>
      <c r="AF321" s="259"/>
      <c r="AG321" s="259"/>
      <c r="AH321" s="259"/>
      <c r="AI321" s="259"/>
      <c r="AJ321" s="259"/>
      <c r="AK321" s="259"/>
      <c r="AL321" s="259"/>
      <c r="AM321" s="259"/>
      <c r="AN321" s="259"/>
    </row>
    <row r="322" ht="27.0" customHeight="1">
      <c r="A322" s="259"/>
      <c r="B322" s="259"/>
      <c r="C322" s="259"/>
      <c r="D322" s="259"/>
      <c r="E322" s="259"/>
      <c r="F322" s="259"/>
      <c r="G322" s="259"/>
      <c r="H322" s="259"/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259"/>
      <c r="U322" s="259"/>
      <c r="V322" s="259"/>
      <c r="W322" s="259"/>
      <c r="X322" s="259"/>
      <c r="Y322" s="259"/>
      <c r="Z322" s="259"/>
      <c r="AA322" s="259"/>
      <c r="AB322" s="259"/>
      <c r="AC322" s="259"/>
      <c r="AD322" s="259"/>
      <c r="AE322" s="259"/>
      <c r="AF322" s="259"/>
      <c r="AG322" s="259"/>
      <c r="AH322" s="259"/>
      <c r="AI322" s="259"/>
      <c r="AJ322" s="259"/>
      <c r="AK322" s="259"/>
      <c r="AL322" s="259"/>
      <c r="AM322" s="259"/>
      <c r="AN322" s="259"/>
    </row>
    <row r="323" ht="27.0" customHeight="1">
      <c r="A323" s="44" t="s">
        <v>944</v>
      </c>
    </row>
    <row r="324" ht="27.0" customHeight="1">
      <c r="A324" s="645"/>
      <c r="B324" s="323" t="s">
        <v>945</v>
      </c>
      <c r="J324" s="530"/>
      <c r="K324" s="530"/>
      <c r="L324" s="323" t="s">
        <v>300</v>
      </c>
      <c r="AN324" s="530"/>
    </row>
    <row r="325" ht="13.5" customHeight="1">
      <c r="A325" s="645"/>
      <c r="B325" s="646" t="s">
        <v>946</v>
      </c>
      <c r="C325" s="647"/>
      <c r="D325" s="647"/>
      <c r="E325" s="647"/>
      <c r="F325" s="647"/>
      <c r="G325" s="648" t="s">
        <v>560</v>
      </c>
      <c r="H325" s="649"/>
      <c r="I325" s="650"/>
      <c r="J325" s="592"/>
      <c r="K325" s="592"/>
      <c r="L325" s="592"/>
      <c r="M325" s="592"/>
      <c r="N325" s="592"/>
      <c r="O325" s="592"/>
      <c r="P325" s="592"/>
      <c r="Q325" s="592"/>
      <c r="R325" s="592"/>
      <c r="S325" s="592"/>
      <c r="T325" s="592"/>
      <c r="U325" s="592"/>
      <c r="V325" s="592"/>
      <c r="W325" s="592"/>
      <c r="X325" s="592"/>
      <c r="Y325" s="592"/>
      <c r="Z325" s="592"/>
      <c r="AA325" s="592"/>
      <c r="AB325" s="592"/>
      <c r="AC325" s="592"/>
      <c r="AD325" s="592"/>
      <c r="AE325" s="592"/>
      <c r="AF325" s="592"/>
      <c r="AG325" s="592"/>
      <c r="AH325" s="592"/>
      <c r="AI325" s="592"/>
      <c r="AJ325" s="592"/>
      <c r="AK325" s="592"/>
      <c r="AL325" s="592"/>
      <c r="AM325" s="592"/>
      <c r="AN325" s="592"/>
    </row>
    <row r="326" ht="13.5" customHeight="1">
      <c r="A326" s="651" t="s">
        <v>947</v>
      </c>
      <c r="B326" s="652">
        <v>63.0</v>
      </c>
      <c r="C326" s="653" t="str">
        <f>IFERROR(VLOOKUP(A326,$B$156:$G$159,2,FALSE),IFERROR(VLOOKUP(A326,$L$156:$Q$159,2,FALSE),IFERROR(VLOOKUP(A326,$V$156:$AA$159,2,FALSE),IFERROR(VLOOKUP(A326,$AF$156:$AK$159,2,FALSE),IFERROR(VLOOKUP(A326,$B$179:$G$182,2,FALSE),IFERROR(VLOOKUP(A326,$L$179:$Q$182,2,FALSE),IFERROR(VLOOKUP(A326,$V$179:$AA$182,2,FALSE),IFERROR(VLOOKUP(A326,$AF$179:$AK$182,2,FALSE),IFERROR(VLOOKUP(A326,$B$202:$G$205,2,FALSE),IFERROR(VLOOKUP(A326,$L$202:$Q$205,2,FALSE),IFERROR(VLOOKUP(A326,$V$202:$AA$205,2,FALSE),IFERROR(VLOOKUP(A326,$AF$202:$AK$205,2,FALSE),IFERROR(VLOOKUP(A326,$B$225:$G$228,2,FALSE),IFERROR(VLOOKUP(A326,$L$225:$Q$228,2,FALSE),IFERROR(VLOOKUP(A326,$V$225:$AA$228,2,FALSE),IFERROR(VLOOKUP(A326,$AF$225:$AK$228,2,FALSE),IFERROR(VLOOKUP(A326,$B$248:$G$251,2,FALSE),IFERROR(VLOOKUP(A326,$L$248:$Q$251,2,FALSE),IFERROR(VLOOKUP(A326,$V$248:$AA$251,2,FALSE),IFERROR(VLOOKUP(A326,$AF$248:$AK$251,2,FALSE),IFERROR(VLOOKUP(A326,$B$271:$G$274,2,FALSE),IFERROR(VLOOKUP(A326,$L$271:$Q$274,2,FALSE),IFERROR(VLOOKUP(A326,$V$271:$AA$274,2,FALSE),IFERROR(VLOOKUP(A326,$AF$271:$AK$274,2,FALSE),IFERROR(VLOOKUP(A326,$B$294:$G$297,2,FALSE),IFERROR(VLOOKUP(A326,$L$294:$Q$297,2,FALSE),IFERROR(VLOOKUP(A326,$V$294:$AA$297,2,FALSE),IFERROR(VLOOKUP(A326,$AF$294:$AK$297,2,FALSE),IFERROR(VLOOKUP(A326,$B$317:$G$320,2,FALSE),IFERROR(VLOOKUP(A326,$L$317:$Q$320,2,FALSE),IFERROR(VLOOKUP(A326,$V$317:$AA$320,2,FALSE),IFERROR(VLOOKUP(A326,$AF$317:$AK$320,2,FALSE),""))))))))))))))))))))))))))))))))</f>
        <v>-</v>
      </c>
      <c r="D326" s="654"/>
      <c r="E326" s="654"/>
      <c r="F326" s="654"/>
      <c r="G326" s="655"/>
      <c r="H326" s="656"/>
      <c r="I326" s="657"/>
      <c r="J326" s="592"/>
      <c r="K326" s="592"/>
      <c r="L326" s="592"/>
      <c r="M326" s="592"/>
      <c r="N326" s="592"/>
      <c r="O326" s="592"/>
      <c r="P326" s="592"/>
      <c r="Q326" s="592"/>
      <c r="R326" s="592"/>
      <c r="S326" s="592"/>
      <c r="T326" s="592"/>
      <c r="U326" s="592"/>
      <c r="V326" s="592"/>
      <c r="W326" s="592"/>
      <c r="X326" s="592"/>
      <c r="Y326" s="592"/>
      <c r="Z326" s="592"/>
      <c r="AA326" s="592"/>
      <c r="AB326" s="592"/>
      <c r="AC326" s="592"/>
      <c r="AD326" s="592"/>
      <c r="AE326" s="592"/>
      <c r="AF326" s="592"/>
      <c r="AG326" s="592"/>
      <c r="AH326" s="592"/>
      <c r="AI326" s="592"/>
      <c r="AJ326" s="592"/>
      <c r="AK326" s="592"/>
      <c r="AL326" s="592"/>
      <c r="AM326" s="592"/>
      <c r="AN326" s="592"/>
    </row>
    <row r="327" ht="13.5" customHeight="1">
      <c r="B327" s="658"/>
      <c r="G327" s="269"/>
      <c r="I327" s="659"/>
      <c r="J327" s="592"/>
      <c r="K327" s="592"/>
      <c r="L327" s="592"/>
      <c r="M327" s="592"/>
      <c r="N327" s="592"/>
      <c r="O327" s="592"/>
      <c r="P327" s="592"/>
      <c r="Q327" s="592"/>
      <c r="R327" s="592"/>
      <c r="S327" s="592"/>
      <c r="T327" s="592"/>
      <c r="U327" s="592"/>
      <c r="V327" s="592"/>
      <c r="W327" s="592"/>
      <c r="X327" s="592"/>
      <c r="Y327" s="592"/>
      <c r="Z327" s="592"/>
      <c r="AA327" s="592"/>
      <c r="AB327" s="592"/>
      <c r="AC327" s="592"/>
      <c r="AD327" s="592"/>
      <c r="AE327" s="592"/>
      <c r="AF327" s="592"/>
      <c r="AG327" s="592"/>
      <c r="AH327" s="592"/>
      <c r="AI327" s="592"/>
      <c r="AJ327" s="592"/>
      <c r="AK327" s="592"/>
      <c r="AL327" s="592"/>
      <c r="AM327" s="592"/>
      <c r="AN327" s="592"/>
    </row>
    <row r="328" ht="13.5" customHeight="1">
      <c r="A328" s="651" t="s">
        <v>948</v>
      </c>
      <c r="B328" s="658"/>
      <c r="C328" s="660" t="str">
        <f>IFERROR(VLOOKUP(A328,$B$156:$G$159,2,FALSE),IFERROR(VLOOKUP(A328,$L$156:$Q$159,2,FALSE),IFERROR(VLOOKUP(A328,$V$156:$AA$159,2,FALSE),IFERROR(VLOOKUP(A328,$AF$156:$AK$159,2,FALSE),IFERROR(VLOOKUP(A328,$B$179:$G$182,2,FALSE),IFERROR(VLOOKUP(A328,$L$179:$Q$182,2,FALSE),IFERROR(VLOOKUP(A328,$V$179:$AA$182,2,FALSE),IFERROR(VLOOKUP(A328,$AF$179:$AK$182,2,FALSE),IFERROR(VLOOKUP(A328,$B$202:$G$205,2,FALSE),IFERROR(VLOOKUP(A328,$L$202:$Q$205,2,FALSE),IFERROR(VLOOKUP(A328,$V$202:$AA$205,2,FALSE),IFERROR(VLOOKUP(A328,$AF$202:$AK$205,2,FALSE),IFERROR(VLOOKUP(A328,$B$225:$G$228,2,FALSE),IFERROR(VLOOKUP(A328,$L$225:$Q$228,2,FALSE),IFERROR(VLOOKUP(A328,$V$225:$AA$228,2,FALSE),IFERROR(VLOOKUP(A328,$AF$225:$AK$228,2,FALSE),IFERROR(VLOOKUP(A328,$B$248:$G$251,2,FALSE),IFERROR(VLOOKUP(A328,$L$248:$Q$251,2,FALSE),IFERROR(VLOOKUP(A328,$V$248:$AA$251,2,FALSE),IFERROR(VLOOKUP(A328,$AF$248:$AK$251,2,FALSE),IFERROR(VLOOKUP(A328,$B$271:$G$274,2,FALSE),IFERROR(VLOOKUP(A328,$L$271:$Q$274,2,FALSE),IFERROR(VLOOKUP(A328,$V$271:$AA$274,2,FALSE),IFERROR(VLOOKUP(A328,$AF$271:$AK$274,2,FALSE),IFERROR(VLOOKUP(A328,$B$294:$G$297,2,FALSE),IFERROR(VLOOKUP(A328,$L$294:$Q$297,2,FALSE),IFERROR(VLOOKUP(A328,$V$294:$AA$297,2,FALSE),IFERROR(VLOOKUP(A328,$AF$294:$AK$297,2,FALSE),IFERROR(VLOOKUP(A328,$B$317:$G$320,2,FALSE),IFERROR(VLOOKUP(A328,$L$317:$Q$320,2,FALSE),IFERROR(VLOOKUP(A328,$V$317:$AA$320,2,FALSE),IFERROR(VLOOKUP(A328,$AF$317:$AK$320,2,FALSE),""))))))))))))))))))))))))))))))))</f>
        <v>-</v>
      </c>
      <c r="G328" s="269"/>
      <c r="H328" s="661"/>
      <c r="I328" s="662"/>
      <c r="J328" s="663"/>
      <c r="K328" s="592"/>
      <c r="L328" s="664" t="s">
        <v>949</v>
      </c>
      <c r="M328" s="665"/>
      <c r="N328" s="665"/>
      <c r="O328" s="665"/>
      <c r="P328" s="665"/>
      <c r="Q328" s="665"/>
      <c r="R328" s="666" t="s">
        <v>950</v>
      </c>
      <c r="S328" s="328"/>
      <c r="T328" s="592"/>
      <c r="U328" s="592"/>
      <c r="V328" s="592"/>
      <c r="W328" s="592"/>
      <c r="X328" s="592"/>
      <c r="Y328" s="592"/>
      <c r="Z328" s="592"/>
      <c r="AA328" s="592"/>
      <c r="AB328" s="592"/>
      <c r="AC328" s="592"/>
      <c r="AD328" s="592"/>
      <c r="AE328" s="592"/>
      <c r="AF328" s="592"/>
      <c r="AG328" s="592"/>
      <c r="AH328" s="592"/>
      <c r="AI328" s="592"/>
      <c r="AJ328" s="592"/>
      <c r="AK328" s="592"/>
      <c r="AL328" s="592"/>
      <c r="AM328" s="592"/>
      <c r="AN328" s="592"/>
    </row>
    <row r="329" ht="13.5" customHeight="1">
      <c r="B329" s="667"/>
      <c r="C329" s="668"/>
      <c r="D329" s="668"/>
      <c r="E329" s="668"/>
      <c r="F329" s="668"/>
      <c r="G329" s="669"/>
      <c r="H329" s="668"/>
      <c r="I329" s="670"/>
      <c r="J329" s="671"/>
      <c r="K329" s="592"/>
      <c r="L329" s="672">
        <v>49.0</v>
      </c>
      <c r="M329" s="620" t="str">
        <f>IF(COUNTBLANK(I326:I329)=2,IF(I326&gt;I328,C326,C328),"")</f>
        <v/>
      </c>
      <c r="Q329" s="269"/>
      <c r="R329" s="673"/>
      <c r="S329" s="674"/>
      <c r="T329" s="592"/>
      <c r="U329" s="592"/>
      <c r="V329" s="592"/>
      <c r="W329" s="592"/>
      <c r="X329" s="592"/>
      <c r="Y329" s="592"/>
      <c r="Z329" s="592"/>
      <c r="AA329" s="592"/>
      <c r="AB329" s="592"/>
      <c r="AC329" s="592"/>
      <c r="AD329" s="592"/>
      <c r="AE329" s="592"/>
      <c r="AF329" s="592"/>
      <c r="AG329" s="592"/>
      <c r="AH329" s="592"/>
      <c r="AI329" s="592"/>
      <c r="AJ329" s="592"/>
      <c r="AK329" s="592"/>
      <c r="AL329" s="592"/>
      <c r="AM329" s="592"/>
      <c r="AN329" s="592"/>
    </row>
    <row r="330" ht="13.5" customHeight="1">
      <c r="A330" s="592"/>
      <c r="B330" s="592"/>
      <c r="C330" s="592"/>
      <c r="D330" s="592"/>
      <c r="E330" s="592"/>
      <c r="F330" s="592"/>
      <c r="G330" s="592"/>
      <c r="H330" s="592"/>
      <c r="I330" s="592"/>
      <c r="J330" s="671"/>
      <c r="K330" s="675"/>
      <c r="L330" s="334"/>
      <c r="Q330" s="269"/>
      <c r="S330" s="335"/>
      <c r="T330" s="592"/>
      <c r="U330" s="592"/>
      <c r="V330" s="592"/>
      <c r="W330" s="592"/>
      <c r="X330" s="592"/>
      <c r="Y330" s="592"/>
      <c r="Z330" s="592"/>
      <c r="AA330" s="592"/>
      <c r="AB330" s="592"/>
      <c r="AC330" s="592"/>
      <c r="AD330" s="592"/>
      <c r="AE330" s="592"/>
      <c r="AF330" s="592"/>
      <c r="AG330" s="592"/>
      <c r="AH330" s="592"/>
      <c r="AI330" s="592"/>
      <c r="AJ330" s="592"/>
      <c r="AK330" s="592"/>
      <c r="AL330" s="592"/>
      <c r="AM330" s="592"/>
      <c r="AN330" s="592"/>
    </row>
    <row r="331" ht="13.5" customHeight="1">
      <c r="A331" s="645"/>
      <c r="B331" s="646" t="s">
        <v>946</v>
      </c>
      <c r="C331" s="647"/>
      <c r="D331" s="647"/>
      <c r="E331" s="647"/>
      <c r="F331" s="647"/>
      <c r="G331" s="648" t="str">
        <f>G325</f>
        <v>17H00 - 19H00</v>
      </c>
      <c r="H331" s="649"/>
      <c r="I331" s="650"/>
      <c r="J331" s="671"/>
      <c r="K331" s="592"/>
      <c r="L331" s="334"/>
      <c r="M331" s="676" t="str">
        <f>IF(COUNTBLANK(I332:I335)=2,IF(I332&gt;I334,C332,C334),"")</f>
        <v/>
      </c>
      <c r="Q331" s="269"/>
      <c r="R331" s="677"/>
      <c r="S331" s="678"/>
      <c r="T331" s="679"/>
      <c r="U331" s="592"/>
      <c r="V331" s="592"/>
      <c r="W331" s="592"/>
      <c r="X331" s="592"/>
      <c r="Y331" s="592"/>
      <c r="Z331" s="592"/>
      <c r="AA331" s="592"/>
      <c r="AB331" s="592"/>
      <c r="AC331" s="592"/>
      <c r="AD331" s="592"/>
      <c r="AE331" s="592"/>
      <c r="AF331" s="592"/>
      <c r="AG331" s="592"/>
      <c r="AH331" s="592"/>
      <c r="AI331" s="592"/>
      <c r="AJ331" s="592"/>
      <c r="AK331" s="592"/>
      <c r="AL331" s="592"/>
      <c r="AM331" s="592"/>
      <c r="AN331" s="592"/>
    </row>
    <row r="332" ht="13.5" customHeight="1">
      <c r="A332" s="651" t="s">
        <v>951</v>
      </c>
      <c r="B332" s="652">
        <v>61.0</v>
      </c>
      <c r="C332" s="653" t="str">
        <f>IFERROR(VLOOKUP(A332,$B$156:$G$159,2,FALSE),IFERROR(VLOOKUP(A332,$L$156:$Q$159,2,FALSE),IFERROR(VLOOKUP(A332,$V$156:$AA$159,2,FALSE),IFERROR(VLOOKUP(A332,$AF$156:$AK$159,2,FALSE),IFERROR(VLOOKUP(A332,$B$179:$G$182,2,FALSE),IFERROR(VLOOKUP(A332,$L$179:$Q$182,2,FALSE),IFERROR(VLOOKUP(A332,$V$179:$AA$182,2,FALSE),IFERROR(VLOOKUP(A332,$AF$179:$AK$182,2,FALSE),IFERROR(VLOOKUP(A332,$B$202:$G$205,2,FALSE),IFERROR(VLOOKUP(A332,$L$202:$Q$205,2,FALSE),IFERROR(VLOOKUP(A332,$V$202:$AA$205,2,FALSE),IFERROR(VLOOKUP(A332,$AF$202:$AK$205,2,FALSE),IFERROR(VLOOKUP(A332,$B$225:$G$228,2,FALSE),IFERROR(VLOOKUP(A332,$L$225:$Q$228,2,FALSE),IFERROR(VLOOKUP(A332,$V$225:$AA$228,2,FALSE),IFERROR(VLOOKUP(A332,$AF$225:$AK$228,2,FALSE),IFERROR(VLOOKUP(A332,$B$248:$G$251,2,FALSE),IFERROR(VLOOKUP(A332,$L$248:$Q$251,2,FALSE),IFERROR(VLOOKUP(A332,$V$248:$AA$251,2,FALSE),IFERROR(VLOOKUP(A332,$AF$248:$AK$251,2,FALSE),IFERROR(VLOOKUP(A332,$B$271:$G$274,2,FALSE),IFERROR(VLOOKUP(A332,$L$271:$Q$274,2,FALSE),IFERROR(VLOOKUP(A332,$V$271:$AA$274,2,FALSE),IFERROR(VLOOKUP(A332,$AF$271:$AK$274,2,FALSE),IFERROR(VLOOKUP(A332,$B$294:$G$297,2,FALSE),IFERROR(VLOOKUP(A332,$L$294:$Q$297,2,FALSE),IFERROR(VLOOKUP(A332,$V$294:$AA$297,2,FALSE),IFERROR(VLOOKUP(A332,$AF$294:$AK$297,2,FALSE),IFERROR(VLOOKUP(A332,$B$317:$G$320,2,FALSE),IFERROR(VLOOKUP(A332,$L$317:$Q$320,2,FALSE),IFERROR(VLOOKUP(A332,$V$317:$AA$320,2,FALSE),IFERROR(VLOOKUP(A332,$AF$317:$AK$320,2,FALSE),""))))))))))))))))))))))))))))))))</f>
        <v>-</v>
      </c>
      <c r="D332" s="654"/>
      <c r="E332" s="654"/>
      <c r="F332" s="654"/>
      <c r="G332" s="655"/>
      <c r="H332" s="656"/>
      <c r="I332" s="657"/>
      <c r="J332" s="671"/>
      <c r="K332" s="592"/>
      <c r="L332" s="345"/>
      <c r="M332" s="346"/>
      <c r="N332" s="346"/>
      <c r="O332" s="346"/>
      <c r="P332" s="346"/>
      <c r="Q332" s="347"/>
      <c r="R332" s="346"/>
      <c r="S332" s="348"/>
      <c r="T332" s="680"/>
      <c r="U332" s="592"/>
      <c r="V332" s="592"/>
      <c r="W332" s="592"/>
      <c r="X332" s="592"/>
      <c r="Y332" s="592"/>
      <c r="Z332" s="592"/>
      <c r="AA332" s="592"/>
      <c r="AB332" s="592"/>
      <c r="AC332" s="592"/>
      <c r="AD332" s="592"/>
      <c r="AE332" s="592"/>
      <c r="AF332" s="592"/>
      <c r="AG332" s="592"/>
      <c r="AH332" s="592"/>
      <c r="AI332" s="592"/>
      <c r="AJ332" s="592"/>
      <c r="AK332" s="592"/>
      <c r="AL332" s="592"/>
      <c r="AM332" s="592"/>
      <c r="AN332" s="592"/>
    </row>
    <row r="333" ht="13.5" customHeight="1">
      <c r="B333" s="658"/>
      <c r="G333" s="269"/>
      <c r="I333" s="659"/>
      <c r="J333" s="681"/>
      <c r="K333" s="592"/>
      <c r="L333" s="592"/>
      <c r="M333" s="592"/>
      <c r="N333" s="592"/>
      <c r="O333" s="592"/>
      <c r="P333" s="592"/>
      <c r="Q333" s="592"/>
      <c r="R333" s="592"/>
      <c r="S333" s="592"/>
      <c r="T333" s="680"/>
      <c r="U333" s="592"/>
      <c r="V333" s="592"/>
      <c r="W333" s="592"/>
      <c r="X333" s="592"/>
      <c r="Y333" s="592"/>
      <c r="Z333" s="592"/>
      <c r="AA333" s="592"/>
      <c r="AB333" s="592"/>
      <c r="AC333" s="592"/>
      <c r="AD333" s="592"/>
      <c r="AE333" s="592"/>
      <c r="AF333" s="592"/>
      <c r="AG333" s="592"/>
      <c r="AH333" s="592"/>
      <c r="AI333" s="592"/>
      <c r="AJ333" s="592"/>
      <c r="AK333" s="592"/>
      <c r="AL333" s="592"/>
      <c r="AM333" s="592"/>
      <c r="AN333" s="592"/>
    </row>
    <row r="334" ht="13.5" customHeight="1">
      <c r="A334" s="651" t="s">
        <v>952</v>
      </c>
      <c r="B334" s="658"/>
      <c r="C334" s="660" t="str">
        <f>IFERROR(VLOOKUP(A334,$B$156:$G$159,2,FALSE),IFERROR(VLOOKUP(A334,$L$156:$Q$159,2,FALSE),IFERROR(VLOOKUP(A334,$V$156:$AA$159,2,FALSE),IFERROR(VLOOKUP(A334,$AF$156:$AK$159,2,FALSE),IFERROR(VLOOKUP(A334,$B$179:$G$182,2,FALSE),IFERROR(VLOOKUP(A334,$L$179:$Q$182,2,FALSE),IFERROR(VLOOKUP(A334,$V$179:$AA$182,2,FALSE),IFERROR(VLOOKUP(A334,$AF$179:$AK$182,2,FALSE),IFERROR(VLOOKUP(A334,$B$202:$G$205,2,FALSE),IFERROR(VLOOKUP(A334,$L$202:$Q$205,2,FALSE),IFERROR(VLOOKUP(A334,$V$202:$AA$205,2,FALSE),IFERROR(VLOOKUP(A334,$AF$202:$AK$205,2,FALSE),IFERROR(VLOOKUP(A334,$B$225:$G$228,2,FALSE),IFERROR(VLOOKUP(A334,$L$225:$Q$228,2,FALSE),IFERROR(VLOOKUP(A334,$V$225:$AA$228,2,FALSE),IFERROR(VLOOKUP(A334,$AF$225:$AK$228,2,FALSE),IFERROR(VLOOKUP(A334,$B$248:$G$251,2,FALSE),IFERROR(VLOOKUP(A334,$L$248:$Q$251,2,FALSE),IFERROR(VLOOKUP(A334,$V$248:$AA$251,2,FALSE),IFERROR(VLOOKUP(A334,$AF$248:$AK$251,2,FALSE),IFERROR(VLOOKUP(A334,$B$271:$G$274,2,FALSE),IFERROR(VLOOKUP(A334,$L$271:$Q$274,2,FALSE),IFERROR(VLOOKUP(A334,$V$271:$AA$274,2,FALSE),IFERROR(VLOOKUP(A334,$AF$271:$AK$274,2,FALSE),IFERROR(VLOOKUP(A334,$B$294:$G$297,2,FALSE),IFERROR(VLOOKUP(A334,$L$294:$Q$297,2,FALSE),IFERROR(VLOOKUP(A334,$V$294:$AA$297,2,FALSE),IFERROR(VLOOKUP(A334,$AF$294:$AK$297,2,FALSE),IFERROR(VLOOKUP(A334,$B$317:$G$320,2,FALSE),IFERROR(VLOOKUP(A334,$L$317:$Q$320,2,FALSE),IFERROR(VLOOKUP(A334,$V$317:$AA$320,2,FALSE),IFERROR(VLOOKUP(A334,$AF$317:$AK$320,2,FALSE),""))))))))))))))))))))))))))))))))</f>
        <v>-</v>
      </c>
      <c r="G334" s="269"/>
      <c r="H334" s="661"/>
      <c r="I334" s="662"/>
      <c r="J334" s="592"/>
      <c r="K334" s="592"/>
      <c r="L334" s="592"/>
      <c r="M334" s="592"/>
      <c r="N334" s="592"/>
      <c r="O334" s="592"/>
      <c r="P334" s="592"/>
      <c r="Q334" s="592"/>
      <c r="R334" s="592"/>
      <c r="S334" s="592"/>
      <c r="T334" s="680"/>
      <c r="U334" s="592"/>
      <c r="V334" s="341" t="s">
        <v>305</v>
      </c>
      <c r="W334" s="682"/>
      <c r="X334" s="682"/>
      <c r="Y334" s="682"/>
      <c r="Z334" s="682"/>
      <c r="AA334" s="682"/>
      <c r="AB334" s="683" t="s">
        <v>953</v>
      </c>
      <c r="AC334" s="344"/>
      <c r="AD334" s="592"/>
      <c r="AE334" s="592"/>
      <c r="AF334" s="592"/>
      <c r="AG334" s="592"/>
      <c r="AH334" s="592"/>
      <c r="AI334" s="592"/>
      <c r="AJ334" s="592"/>
      <c r="AK334" s="592"/>
      <c r="AL334" s="592"/>
      <c r="AM334" s="592"/>
      <c r="AN334" s="592"/>
    </row>
    <row r="335" ht="13.5" customHeight="1">
      <c r="B335" s="667"/>
      <c r="C335" s="668"/>
      <c r="D335" s="668"/>
      <c r="E335" s="668"/>
      <c r="F335" s="668"/>
      <c r="G335" s="669"/>
      <c r="H335" s="668"/>
      <c r="I335" s="670"/>
      <c r="J335" s="592"/>
      <c r="K335" s="592"/>
      <c r="L335" s="592"/>
      <c r="M335" s="592"/>
      <c r="N335" s="592"/>
      <c r="O335" s="592"/>
      <c r="P335" s="592"/>
      <c r="Q335" s="592"/>
      <c r="R335" s="592"/>
      <c r="S335" s="592"/>
      <c r="T335" s="680"/>
      <c r="U335" s="592"/>
      <c r="V335" s="684">
        <v>56.0</v>
      </c>
      <c r="W335" s="620" t="str">
        <f>IF(COUNTBLANK(S329:S332)=2,IF(S329&gt;S331,M329,M331),"")</f>
        <v/>
      </c>
      <c r="AA335" s="269"/>
      <c r="AB335" s="673"/>
      <c r="AC335" s="685"/>
      <c r="AD335" s="592"/>
      <c r="AE335" s="592"/>
      <c r="AF335" s="592"/>
      <c r="AG335" s="592"/>
      <c r="AH335" s="592"/>
      <c r="AI335" s="592"/>
      <c r="AJ335" s="592"/>
      <c r="AK335" s="592"/>
      <c r="AL335" s="592"/>
      <c r="AM335" s="592"/>
      <c r="AN335" s="592"/>
    </row>
    <row r="336" ht="13.5" customHeight="1">
      <c r="A336" s="592"/>
      <c r="B336" s="592"/>
      <c r="C336" s="592"/>
      <c r="D336" s="592"/>
      <c r="E336" s="592"/>
      <c r="F336" s="592"/>
      <c r="G336" s="592"/>
      <c r="H336" s="592"/>
      <c r="I336" s="592"/>
      <c r="J336" s="592"/>
      <c r="K336" s="592"/>
      <c r="L336" s="592"/>
      <c r="M336" s="592"/>
      <c r="N336" s="592"/>
      <c r="O336" s="592"/>
      <c r="P336" s="592"/>
      <c r="Q336" s="592"/>
      <c r="R336" s="592"/>
      <c r="S336" s="592"/>
      <c r="T336" s="680"/>
      <c r="U336" s="686"/>
      <c r="V336" s="357"/>
      <c r="AA336" s="269"/>
      <c r="AC336" s="358"/>
      <c r="AD336" s="592"/>
      <c r="AE336" s="592"/>
      <c r="AF336" s="592"/>
      <c r="AG336" s="592"/>
      <c r="AH336" s="592"/>
      <c r="AI336" s="592"/>
      <c r="AJ336" s="592"/>
      <c r="AK336" s="592"/>
      <c r="AL336" s="592"/>
      <c r="AM336" s="592"/>
      <c r="AN336" s="592"/>
    </row>
    <row r="337" ht="13.5" customHeight="1">
      <c r="A337" s="645"/>
      <c r="B337" s="646" t="s">
        <v>946</v>
      </c>
      <c r="C337" s="647"/>
      <c r="D337" s="647"/>
      <c r="E337" s="647"/>
      <c r="F337" s="647"/>
      <c r="G337" s="648" t="str">
        <f>G331</f>
        <v>17H00 - 19H00</v>
      </c>
      <c r="H337" s="649"/>
      <c r="I337" s="650"/>
      <c r="J337" s="592"/>
      <c r="K337" s="592"/>
      <c r="L337" s="592"/>
      <c r="M337" s="592"/>
      <c r="N337" s="592"/>
      <c r="O337" s="592"/>
      <c r="P337" s="592"/>
      <c r="Q337" s="592"/>
      <c r="R337" s="592"/>
      <c r="S337" s="592"/>
      <c r="T337" s="680"/>
      <c r="U337" s="592"/>
      <c r="V337" s="357"/>
      <c r="W337" s="606" t="str">
        <f>IF(COUNTBLANK(S341:S344)=2,IF(S341&gt;S343,M341,M343),"")</f>
        <v/>
      </c>
      <c r="AA337" s="269"/>
      <c r="AB337" s="687"/>
      <c r="AC337" s="688"/>
      <c r="AD337" s="592"/>
      <c r="AE337" s="592"/>
      <c r="AF337" s="592"/>
      <c r="AG337" s="592"/>
      <c r="AH337" s="592"/>
      <c r="AI337" s="592"/>
      <c r="AJ337" s="592"/>
      <c r="AK337" s="592"/>
      <c r="AL337" s="592"/>
      <c r="AM337" s="592"/>
      <c r="AN337" s="592"/>
    </row>
    <row r="338" ht="13.5" customHeight="1">
      <c r="A338" s="651" t="s">
        <v>954</v>
      </c>
      <c r="B338" s="652">
        <v>59.0</v>
      </c>
      <c r="C338" s="653" t="str">
        <f>IFERROR(VLOOKUP(A338,$B$156:$G$159,2,FALSE),IFERROR(VLOOKUP(A338,$L$156:$Q$159,2,FALSE),IFERROR(VLOOKUP(A338,$V$156:$AA$159,2,FALSE),IFERROR(VLOOKUP(A338,$AF$156:$AK$159,2,FALSE),IFERROR(VLOOKUP(A338,$B$179:$G$182,2,FALSE),IFERROR(VLOOKUP(A338,$L$179:$Q$182,2,FALSE),IFERROR(VLOOKUP(A338,$V$179:$AA$182,2,FALSE),IFERROR(VLOOKUP(A338,$AF$179:$AK$182,2,FALSE),IFERROR(VLOOKUP(A338,$B$202:$G$205,2,FALSE),IFERROR(VLOOKUP(A338,$L$202:$Q$205,2,FALSE),IFERROR(VLOOKUP(A338,$V$202:$AA$205,2,FALSE),IFERROR(VLOOKUP(A338,$AF$202:$AK$205,2,FALSE),IFERROR(VLOOKUP(A338,$B$225:$G$228,2,FALSE),IFERROR(VLOOKUP(A338,$L$225:$Q$228,2,FALSE),IFERROR(VLOOKUP(A338,$V$225:$AA$228,2,FALSE),IFERROR(VLOOKUP(A338,$AF$225:$AK$228,2,FALSE),IFERROR(VLOOKUP(A338,$B$248:$G$251,2,FALSE),IFERROR(VLOOKUP(A338,$L$248:$Q$251,2,FALSE),IFERROR(VLOOKUP(A338,$V$248:$AA$251,2,FALSE),IFERROR(VLOOKUP(A338,$AF$248:$AK$251,2,FALSE),IFERROR(VLOOKUP(A338,$B$271:$G$274,2,FALSE),IFERROR(VLOOKUP(A338,$L$271:$Q$274,2,FALSE),IFERROR(VLOOKUP(A338,$V$271:$AA$274,2,FALSE),IFERROR(VLOOKUP(A338,$AF$271:$AK$274,2,FALSE),IFERROR(VLOOKUP(A338,$B$294:$G$297,2,FALSE),IFERROR(VLOOKUP(A338,$L$294:$Q$297,2,FALSE),IFERROR(VLOOKUP(A338,$V$294:$AA$297,2,FALSE),IFERROR(VLOOKUP(A338,$AF$294:$AK$297,2,FALSE),IFERROR(VLOOKUP(A338,$B$317:$G$320,2,FALSE),IFERROR(VLOOKUP(A338,$L$317:$Q$320,2,FALSE),IFERROR(VLOOKUP(A338,$V$317:$AA$320,2,FALSE),IFERROR(VLOOKUP(A338,$AF$317:$AK$320,2,FALSE),""))))))))))))))))))))))))))))))))</f>
        <v>-</v>
      </c>
      <c r="D338" s="654"/>
      <c r="E338" s="654"/>
      <c r="F338" s="654"/>
      <c r="G338" s="655"/>
      <c r="H338" s="656"/>
      <c r="I338" s="657"/>
      <c r="J338" s="592"/>
      <c r="K338" s="592"/>
      <c r="L338" s="592"/>
      <c r="M338" s="592"/>
      <c r="N338" s="592"/>
      <c r="O338" s="592"/>
      <c r="P338" s="592"/>
      <c r="Q338" s="592"/>
      <c r="R338" s="592"/>
      <c r="S338" s="592"/>
      <c r="T338" s="680"/>
      <c r="U338" s="592"/>
      <c r="V338" s="364"/>
      <c r="W338" s="365"/>
      <c r="X338" s="365"/>
      <c r="Y338" s="365"/>
      <c r="Z338" s="365"/>
      <c r="AA338" s="366"/>
      <c r="AB338" s="365"/>
      <c r="AC338" s="367"/>
      <c r="AD338" s="592"/>
      <c r="AE338" s="592"/>
      <c r="AF338" s="592"/>
      <c r="AG338" s="592"/>
      <c r="AH338" s="592"/>
      <c r="AI338" s="592"/>
      <c r="AJ338" s="592"/>
      <c r="AK338" s="592"/>
      <c r="AL338" s="592"/>
      <c r="AM338" s="592"/>
      <c r="AN338" s="592"/>
    </row>
    <row r="339" ht="13.5" customHeight="1">
      <c r="B339" s="658"/>
      <c r="G339" s="269"/>
      <c r="I339" s="659"/>
      <c r="J339" s="592"/>
      <c r="K339" s="592"/>
      <c r="L339" s="592"/>
      <c r="M339" s="592"/>
      <c r="N339" s="592"/>
      <c r="O339" s="592"/>
      <c r="P339" s="592"/>
      <c r="Q339" s="592"/>
      <c r="R339" s="592"/>
      <c r="S339" s="592"/>
      <c r="T339" s="680"/>
      <c r="U339" s="592"/>
      <c r="V339" s="592"/>
      <c r="W339" s="592"/>
      <c r="X339" s="592"/>
      <c r="Y339" s="689"/>
      <c r="Z339" s="592"/>
      <c r="AA339" s="592"/>
      <c r="AB339" s="592"/>
      <c r="AC339" s="592"/>
      <c r="AD339" s="592"/>
      <c r="AE339" s="592"/>
      <c r="AF339" s="592"/>
      <c r="AG339" s="592"/>
      <c r="AH339" s="592"/>
      <c r="AI339" s="592"/>
      <c r="AJ339" s="592"/>
      <c r="AK339" s="592"/>
      <c r="AL339" s="592"/>
      <c r="AM339" s="592"/>
      <c r="AN339" s="592"/>
    </row>
    <row r="340" ht="13.5" customHeight="1">
      <c r="A340" s="651" t="s">
        <v>955</v>
      </c>
      <c r="B340" s="658"/>
      <c r="C340" s="660" t="str">
        <f>IFERROR(VLOOKUP(A340,$B$156:$G$159,2,FALSE),IFERROR(VLOOKUP(A340,$L$156:$Q$159,2,FALSE),IFERROR(VLOOKUP(A340,$V$156:$AA$159,2,FALSE),IFERROR(VLOOKUP(A340,$AF$156:$AK$159,2,FALSE),IFERROR(VLOOKUP(A340,$B$179:$G$182,2,FALSE),IFERROR(VLOOKUP(A340,$L$179:$Q$182,2,FALSE),IFERROR(VLOOKUP(A340,$V$179:$AA$182,2,FALSE),IFERROR(VLOOKUP(A340,$AF$179:$AK$182,2,FALSE),IFERROR(VLOOKUP(A340,$B$202:$G$205,2,FALSE),IFERROR(VLOOKUP(A340,$L$202:$Q$205,2,FALSE),IFERROR(VLOOKUP(A340,$V$202:$AA$205,2,FALSE),IFERROR(VLOOKUP(A340,$AF$202:$AK$205,2,FALSE),IFERROR(VLOOKUP(A340,$B$225:$G$228,2,FALSE),IFERROR(VLOOKUP(A340,$L$225:$Q$228,2,FALSE),IFERROR(VLOOKUP(A340,$V$225:$AA$228,2,FALSE),IFERROR(VLOOKUP(A340,$AF$225:$AK$228,2,FALSE),IFERROR(VLOOKUP(A340,$B$248:$G$251,2,FALSE),IFERROR(VLOOKUP(A340,$L$248:$Q$251,2,FALSE),IFERROR(VLOOKUP(A340,$V$248:$AA$251,2,FALSE),IFERROR(VLOOKUP(A340,$AF$248:$AK$251,2,FALSE),IFERROR(VLOOKUP(A340,$B$271:$G$274,2,FALSE),IFERROR(VLOOKUP(A340,$L$271:$Q$274,2,FALSE),IFERROR(VLOOKUP(A340,$V$271:$AA$274,2,FALSE),IFERROR(VLOOKUP(A340,$AF$271:$AK$274,2,FALSE),IFERROR(VLOOKUP(A340,$B$294:$G$297,2,FALSE),IFERROR(VLOOKUP(A340,$L$294:$Q$297,2,FALSE),IFERROR(VLOOKUP(A340,$V$294:$AA$297,2,FALSE),IFERROR(VLOOKUP(A340,$AF$294:$AK$297,2,FALSE),IFERROR(VLOOKUP(A340,$B$317:$G$320,2,FALSE),IFERROR(VLOOKUP(A340,$L$317:$Q$320,2,FALSE),IFERROR(VLOOKUP(A340,$V$317:$AA$320,2,FALSE),IFERROR(VLOOKUP(A340,$AF$317:$AK$320,2,FALSE),""))))))))))))))))))))))))))))))))</f>
        <v>-</v>
      </c>
      <c r="G340" s="269"/>
      <c r="H340" s="661"/>
      <c r="I340" s="662"/>
      <c r="J340" s="663"/>
      <c r="K340" s="592"/>
      <c r="L340" s="324" t="s">
        <v>301</v>
      </c>
      <c r="M340" s="665"/>
      <c r="N340" s="665"/>
      <c r="O340" s="665"/>
      <c r="P340" s="665"/>
      <c r="Q340" s="665"/>
      <c r="R340" s="666" t="str">
        <f>R328</f>
        <v>10H15 - 12H15 </v>
      </c>
      <c r="S340" s="328"/>
      <c r="T340" s="680"/>
      <c r="U340" s="592"/>
      <c r="V340" s="592"/>
      <c r="W340" s="592"/>
      <c r="X340" s="592"/>
      <c r="Y340" s="689"/>
      <c r="Z340" s="592"/>
      <c r="AA340" s="592"/>
      <c r="AB340" s="592"/>
      <c r="AC340" s="592"/>
      <c r="AD340" s="592"/>
      <c r="AE340" s="592"/>
      <c r="AF340" s="592"/>
      <c r="AG340" s="592"/>
      <c r="AH340" s="592"/>
      <c r="AI340" s="592"/>
      <c r="AJ340" s="592"/>
      <c r="AK340" s="592"/>
      <c r="AL340" s="592"/>
      <c r="AM340" s="592"/>
      <c r="AN340" s="592"/>
    </row>
    <row r="341" ht="13.5" customHeight="1">
      <c r="B341" s="667"/>
      <c r="C341" s="668"/>
      <c r="D341" s="668"/>
      <c r="E341" s="668"/>
      <c r="F341" s="668"/>
      <c r="G341" s="669"/>
      <c r="H341" s="668"/>
      <c r="I341" s="670"/>
      <c r="J341" s="671"/>
      <c r="K341" s="592"/>
      <c r="L341" s="672">
        <v>50.0</v>
      </c>
      <c r="M341" s="620" t="str">
        <f>IF(COUNTBLANK(I338:I341)=2,IF(I338&gt;I340,C338,C340),"")</f>
        <v/>
      </c>
      <c r="Q341" s="269"/>
      <c r="R341" s="673"/>
      <c r="S341" s="674"/>
      <c r="T341" s="680"/>
      <c r="U341" s="592"/>
      <c r="V341" s="592"/>
      <c r="W341" s="592"/>
      <c r="X341" s="592"/>
      <c r="Y341" s="689"/>
      <c r="Z341" s="592"/>
      <c r="AA341" s="592"/>
      <c r="AB341" s="592"/>
      <c r="AC341" s="592"/>
      <c r="AD341" s="592"/>
      <c r="AE341" s="592"/>
      <c r="AF341" s="592"/>
      <c r="AG341" s="592"/>
      <c r="AH341" s="592"/>
      <c r="AI341" s="592"/>
      <c r="AJ341" s="592"/>
      <c r="AK341" s="592"/>
      <c r="AL341" s="592"/>
      <c r="AM341" s="592"/>
      <c r="AN341" s="592"/>
    </row>
    <row r="342" ht="13.5" customHeight="1">
      <c r="A342" s="592"/>
      <c r="B342" s="592"/>
      <c r="C342" s="592"/>
      <c r="D342" s="592"/>
      <c r="E342" s="592"/>
      <c r="F342" s="592"/>
      <c r="G342" s="592"/>
      <c r="H342" s="592"/>
      <c r="I342" s="592"/>
      <c r="J342" s="671"/>
      <c r="K342" s="675"/>
      <c r="L342" s="334"/>
      <c r="Q342" s="269"/>
      <c r="S342" s="335"/>
      <c r="T342" s="690"/>
      <c r="U342" s="592"/>
      <c r="V342" s="592"/>
      <c r="W342" s="592"/>
      <c r="X342" s="592"/>
      <c r="Y342" s="689"/>
      <c r="Z342" s="592"/>
      <c r="AA342" s="592"/>
      <c r="AB342" s="592"/>
      <c r="AC342" s="592"/>
      <c r="AD342" s="592"/>
      <c r="AE342" s="592"/>
      <c r="AF342" s="592"/>
      <c r="AG342" s="592"/>
      <c r="AH342" s="592"/>
      <c r="AI342" s="592"/>
      <c r="AJ342" s="592"/>
      <c r="AK342" s="592"/>
      <c r="AL342" s="592"/>
      <c r="AM342" s="592"/>
      <c r="AN342" s="592"/>
    </row>
    <row r="343" ht="13.5" customHeight="1">
      <c r="A343" s="645"/>
      <c r="B343" s="646" t="s">
        <v>946</v>
      </c>
      <c r="C343" s="647"/>
      <c r="D343" s="647"/>
      <c r="E343" s="647"/>
      <c r="F343" s="647"/>
      <c r="G343" s="648" t="str">
        <f>G337</f>
        <v>17H00 - 19H00</v>
      </c>
      <c r="H343" s="649"/>
      <c r="I343" s="650"/>
      <c r="J343" s="671"/>
      <c r="K343" s="592"/>
      <c r="L343" s="334"/>
      <c r="M343" s="676" t="str">
        <f>IF(COUNTBLANK(I344:I347)=2,IF(I344&gt;I346,C344,C346),"")</f>
        <v/>
      </c>
      <c r="Q343" s="269"/>
      <c r="R343" s="677"/>
      <c r="S343" s="678"/>
      <c r="T343" s="592"/>
      <c r="U343" s="592"/>
      <c r="V343" s="592"/>
      <c r="W343" s="592"/>
      <c r="X343" s="592"/>
      <c r="Y343" s="689"/>
      <c r="Z343" s="592"/>
      <c r="AA343" s="592"/>
      <c r="AB343" s="592"/>
      <c r="AC343" s="592"/>
      <c r="AD343" s="592"/>
      <c r="AE343" s="592"/>
      <c r="AF343" s="592"/>
      <c r="AG343" s="592"/>
      <c r="AH343" s="592"/>
      <c r="AI343" s="592"/>
      <c r="AJ343" s="592"/>
      <c r="AK343" s="592"/>
      <c r="AL343" s="592"/>
      <c r="AM343" s="592"/>
      <c r="AN343" s="592"/>
    </row>
    <row r="344" ht="13.5" customHeight="1">
      <c r="A344" s="651" t="s">
        <v>956</v>
      </c>
      <c r="B344" s="652">
        <v>57.0</v>
      </c>
      <c r="C344" s="653" t="str">
        <f>IFERROR(VLOOKUP(A344,$B$156:$G$159,2,FALSE),IFERROR(VLOOKUP(A344,$L$156:$Q$159,2,FALSE),IFERROR(VLOOKUP(A344,$V$156:$AA$159,2,FALSE),IFERROR(VLOOKUP(A344,$AF$156:$AK$159,2,FALSE),IFERROR(VLOOKUP(A344,$B$179:$G$182,2,FALSE),IFERROR(VLOOKUP(A344,$L$179:$Q$182,2,FALSE),IFERROR(VLOOKUP(A344,$V$179:$AA$182,2,FALSE),IFERROR(VLOOKUP(A344,$AF$179:$AK$182,2,FALSE),IFERROR(VLOOKUP(A344,$B$202:$G$205,2,FALSE),IFERROR(VLOOKUP(A344,$L$202:$Q$205,2,FALSE),IFERROR(VLOOKUP(A344,$V$202:$AA$205,2,FALSE),IFERROR(VLOOKUP(A344,$AF$202:$AK$205,2,FALSE),IFERROR(VLOOKUP(A344,$B$225:$G$228,2,FALSE),IFERROR(VLOOKUP(A344,$L$225:$Q$228,2,FALSE),IFERROR(VLOOKUP(A344,$V$225:$AA$228,2,FALSE),IFERROR(VLOOKUP(A344,$AF$225:$AK$228,2,FALSE),IFERROR(VLOOKUP(A344,$B$248:$G$251,2,FALSE),IFERROR(VLOOKUP(A344,$L$248:$Q$251,2,FALSE),IFERROR(VLOOKUP(A344,$V$248:$AA$251,2,FALSE),IFERROR(VLOOKUP(A344,$AF$248:$AK$251,2,FALSE),IFERROR(VLOOKUP(A344,$B$271:$G$274,2,FALSE),IFERROR(VLOOKUP(A344,$L$271:$Q$274,2,FALSE),IFERROR(VLOOKUP(A344,$V$271:$AA$274,2,FALSE),IFERROR(VLOOKUP(A344,$AF$271:$AK$274,2,FALSE),IFERROR(VLOOKUP(A344,$B$294:$G$297,2,FALSE),IFERROR(VLOOKUP(A344,$L$294:$Q$297,2,FALSE),IFERROR(VLOOKUP(A344,$V$294:$AA$297,2,FALSE),IFERROR(VLOOKUP(A344,$AF$294:$AK$297,2,FALSE),IFERROR(VLOOKUP(A344,$B$317:$G$320,2,FALSE),IFERROR(VLOOKUP(A344,$L$317:$Q$320,2,FALSE),IFERROR(VLOOKUP(A344,$V$317:$AA$320,2,FALSE),IFERROR(VLOOKUP(A344,$AF$317:$AK$320,2,FALSE),""))))))))))))))))))))))))))))))))</f>
        <v>-</v>
      </c>
      <c r="D344" s="654"/>
      <c r="E344" s="654"/>
      <c r="F344" s="654"/>
      <c r="G344" s="655"/>
      <c r="H344" s="656"/>
      <c r="I344" s="657"/>
      <c r="J344" s="671"/>
      <c r="K344" s="592"/>
      <c r="L344" s="345"/>
      <c r="M344" s="346"/>
      <c r="N344" s="346"/>
      <c r="O344" s="346"/>
      <c r="P344" s="346"/>
      <c r="Q344" s="347"/>
      <c r="R344" s="346"/>
      <c r="S344" s="348"/>
      <c r="T344" s="592"/>
      <c r="U344" s="592"/>
      <c r="V344" s="592"/>
      <c r="W344" s="592"/>
      <c r="X344" s="592"/>
      <c r="Y344" s="689"/>
      <c r="Z344" s="592"/>
      <c r="AA344" s="592"/>
      <c r="AB344" s="592"/>
      <c r="AC344" s="592"/>
      <c r="AD344" s="592"/>
      <c r="AE344" s="592"/>
      <c r="AF344" s="592"/>
      <c r="AG344" s="592"/>
      <c r="AH344" s="592"/>
      <c r="AI344" s="592"/>
      <c r="AJ344" s="592"/>
      <c r="AK344" s="592"/>
      <c r="AL344" s="592"/>
      <c r="AM344" s="592"/>
      <c r="AN344" s="592"/>
    </row>
    <row r="345" ht="13.5" customHeight="1">
      <c r="B345" s="658"/>
      <c r="G345" s="269"/>
      <c r="I345" s="659"/>
      <c r="J345" s="681"/>
      <c r="K345" s="592"/>
      <c r="L345" s="592"/>
      <c r="M345" s="592"/>
      <c r="N345" s="592"/>
      <c r="O345" s="592"/>
      <c r="P345" s="592"/>
      <c r="Q345" s="592"/>
      <c r="R345" s="592"/>
      <c r="S345" s="592"/>
      <c r="T345" s="592"/>
      <c r="U345" s="592"/>
      <c r="V345" s="592"/>
      <c r="W345" s="592"/>
      <c r="X345" s="592"/>
      <c r="Y345" s="689"/>
      <c r="Z345" s="592"/>
      <c r="AA345" s="592"/>
      <c r="AB345" s="592"/>
      <c r="AC345" s="592"/>
      <c r="AD345" s="592"/>
      <c r="AE345" s="592"/>
      <c r="AF345" s="592"/>
      <c r="AG345" s="592"/>
      <c r="AH345" s="592"/>
      <c r="AI345" s="592"/>
      <c r="AJ345" s="592"/>
      <c r="AK345" s="592"/>
      <c r="AL345" s="592"/>
      <c r="AM345" s="592"/>
      <c r="AN345" s="592"/>
    </row>
    <row r="346" ht="13.5" customHeight="1">
      <c r="A346" s="651" t="s">
        <v>957</v>
      </c>
      <c r="B346" s="658"/>
      <c r="C346" s="660" t="str">
        <f>IFERROR(VLOOKUP(A346,$B$156:$G$159,2,FALSE),IFERROR(VLOOKUP(A346,$L$156:$Q$159,2,FALSE),IFERROR(VLOOKUP(A346,$V$156:$AA$159,2,FALSE),IFERROR(VLOOKUP(A346,$AF$156:$AK$159,2,FALSE),IFERROR(VLOOKUP(A346,$B$179:$G$182,2,FALSE),IFERROR(VLOOKUP(A346,$L$179:$Q$182,2,FALSE),IFERROR(VLOOKUP(A346,$V$179:$AA$182,2,FALSE),IFERROR(VLOOKUP(A346,$AF$179:$AK$182,2,FALSE),IFERROR(VLOOKUP(A346,$B$202:$G$205,2,FALSE),IFERROR(VLOOKUP(A346,$L$202:$Q$205,2,FALSE),IFERROR(VLOOKUP(A346,$V$202:$AA$205,2,FALSE),IFERROR(VLOOKUP(A346,$AF$202:$AK$205,2,FALSE),IFERROR(VLOOKUP(A346,$B$225:$G$228,2,FALSE),IFERROR(VLOOKUP(A346,$L$225:$Q$228,2,FALSE),IFERROR(VLOOKUP(A346,$V$225:$AA$228,2,FALSE),IFERROR(VLOOKUP(A346,$AF$225:$AK$228,2,FALSE),IFERROR(VLOOKUP(A346,$B$248:$G$251,2,FALSE),IFERROR(VLOOKUP(A346,$L$248:$Q$251,2,FALSE),IFERROR(VLOOKUP(A346,$V$248:$AA$251,2,FALSE),IFERROR(VLOOKUP(A346,$AF$248:$AK$251,2,FALSE),IFERROR(VLOOKUP(A346,$B$271:$G$274,2,FALSE),IFERROR(VLOOKUP(A346,$L$271:$Q$274,2,FALSE),IFERROR(VLOOKUP(A346,$V$271:$AA$274,2,FALSE),IFERROR(VLOOKUP(A346,$AF$271:$AK$274,2,FALSE),IFERROR(VLOOKUP(A346,$B$294:$G$297,2,FALSE),IFERROR(VLOOKUP(A346,$L$294:$Q$297,2,FALSE),IFERROR(VLOOKUP(A346,$V$294:$AA$297,2,FALSE),IFERROR(VLOOKUP(A346,$AF$294:$AK$297,2,FALSE),IFERROR(VLOOKUP(A346,$B$317:$G$320,2,FALSE),IFERROR(VLOOKUP(A346,$L$317:$Q$320,2,FALSE),IFERROR(VLOOKUP(A346,$V$317:$AA$320,2,FALSE),IFERROR(VLOOKUP(A346,$AF$317:$AK$320,2,FALSE),""))))))))))))))))))))))))))))))))</f>
        <v>-</v>
      </c>
      <c r="G346" s="269"/>
      <c r="H346" s="661"/>
      <c r="I346" s="662"/>
      <c r="J346" s="592"/>
      <c r="K346" s="592"/>
      <c r="L346" s="592"/>
      <c r="M346" s="592"/>
      <c r="N346" s="592"/>
      <c r="O346" s="592"/>
      <c r="P346" s="592"/>
      <c r="Q346" s="592"/>
      <c r="R346" s="592"/>
      <c r="S346" s="592"/>
      <c r="T346" s="592"/>
      <c r="U346" s="592"/>
      <c r="V346" s="373" t="s">
        <v>83</v>
      </c>
      <c r="W346" s="691"/>
      <c r="X346" s="691"/>
      <c r="Y346" s="691"/>
      <c r="Z346" s="691"/>
      <c r="AA346" s="691"/>
      <c r="AB346" s="692" t="s">
        <v>560</v>
      </c>
      <c r="AC346" s="265"/>
      <c r="AD346" s="592"/>
      <c r="AE346" s="592"/>
      <c r="AF346" s="592"/>
      <c r="AG346" s="592"/>
      <c r="AH346" s="592"/>
      <c r="AI346" s="592"/>
      <c r="AJ346" s="592"/>
      <c r="AK346" s="592"/>
      <c r="AL346" s="592"/>
      <c r="AM346" s="592"/>
      <c r="AN346" s="592"/>
    </row>
    <row r="347" ht="13.5" customHeight="1">
      <c r="B347" s="667"/>
      <c r="C347" s="668"/>
      <c r="D347" s="668"/>
      <c r="E347" s="668"/>
      <c r="F347" s="668"/>
      <c r="G347" s="669"/>
      <c r="H347" s="668"/>
      <c r="I347" s="670"/>
      <c r="J347" s="592"/>
      <c r="K347" s="592"/>
      <c r="L347" s="592"/>
      <c r="M347" s="592"/>
      <c r="N347" s="592"/>
      <c r="O347" s="592"/>
      <c r="P347" s="592"/>
      <c r="Q347" s="592"/>
      <c r="R347" s="592"/>
      <c r="S347" s="592"/>
      <c r="T347" s="592"/>
      <c r="U347" s="592"/>
      <c r="V347" s="693">
        <v>59.0</v>
      </c>
      <c r="W347" s="620" t="str">
        <f>IF(COUNTBLANK(AC335:AC338)=2,IF(AC335&gt;AC337,W335,W337),"")</f>
        <v/>
      </c>
      <c r="AA347" s="269"/>
      <c r="AB347" s="673"/>
      <c r="AC347" s="271"/>
      <c r="AD347" s="592"/>
      <c r="AE347" s="592"/>
      <c r="AF347" s="592"/>
      <c r="AG347" s="592"/>
      <c r="AH347" s="592"/>
      <c r="AI347" s="592"/>
      <c r="AJ347" s="592"/>
      <c r="AK347" s="592"/>
      <c r="AL347" s="592"/>
      <c r="AM347" s="592"/>
      <c r="AN347" s="592"/>
    </row>
    <row r="348" ht="13.5" customHeight="1">
      <c r="A348" s="592"/>
      <c r="B348" s="592"/>
      <c r="C348" s="592"/>
      <c r="D348" s="592"/>
      <c r="E348" s="592"/>
      <c r="F348" s="592"/>
      <c r="G348" s="592"/>
      <c r="H348" s="592"/>
      <c r="I348" s="592"/>
      <c r="J348" s="592"/>
      <c r="K348" s="592"/>
      <c r="L348" s="592"/>
      <c r="M348" s="592"/>
      <c r="N348" s="592"/>
      <c r="O348" s="592"/>
      <c r="P348" s="592"/>
      <c r="Q348" s="592"/>
      <c r="R348" s="592"/>
      <c r="S348" s="592"/>
      <c r="T348" s="592"/>
      <c r="U348" s="592"/>
      <c r="V348" s="378"/>
      <c r="AA348" s="269"/>
      <c r="AC348" s="267"/>
      <c r="AD348" s="592"/>
      <c r="AE348" s="592"/>
      <c r="AF348" s="592"/>
      <c r="AG348" s="592"/>
      <c r="AH348" s="592"/>
      <c r="AI348" s="592"/>
      <c r="AJ348" s="592"/>
      <c r="AK348" s="592"/>
      <c r="AL348" s="592"/>
      <c r="AM348" s="592"/>
      <c r="AN348" s="592"/>
    </row>
    <row r="349" ht="13.5" customHeight="1">
      <c r="A349" s="645"/>
      <c r="B349" s="646" t="s">
        <v>946</v>
      </c>
      <c r="C349" s="647"/>
      <c r="D349" s="647"/>
      <c r="E349" s="647"/>
      <c r="F349" s="647"/>
      <c r="G349" s="648" t="str">
        <f>G343</f>
        <v>17H00 - 19H00</v>
      </c>
      <c r="H349" s="649"/>
      <c r="I349" s="650"/>
      <c r="J349" s="592"/>
      <c r="K349" s="592"/>
      <c r="L349" s="592"/>
      <c r="M349" s="592"/>
      <c r="N349" s="592"/>
      <c r="O349" s="592"/>
      <c r="P349" s="592"/>
      <c r="Q349" s="592"/>
      <c r="R349" s="592"/>
      <c r="S349" s="592"/>
      <c r="T349" s="592"/>
      <c r="U349" s="592"/>
      <c r="V349" s="378"/>
      <c r="W349" s="613" t="str">
        <f>IF(COUNTBLANK(AC359:AC362)=2,IF(AC359&gt;AC361,W359,W361),"")</f>
        <v/>
      </c>
      <c r="AA349" s="269"/>
      <c r="AB349" s="694"/>
      <c r="AC349" s="273"/>
      <c r="AD349" s="695"/>
      <c r="AE349" s="592"/>
      <c r="AF349" s="592"/>
      <c r="AG349" s="592"/>
      <c r="AH349" s="592"/>
      <c r="AI349" s="592"/>
      <c r="AJ349" s="592"/>
      <c r="AK349" s="592"/>
      <c r="AL349" s="592"/>
      <c r="AM349" s="592"/>
      <c r="AN349" s="592"/>
    </row>
    <row r="350" ht="13.5" customHeight="1">
      <c r="A350" s="651" t="s">
        <v>958</v>
      </c>
      <c r="B350" s="652">
        <v>55.0</v>
      </c>
      <c r="C350" s="653" t="str">
        <f>IFERROR(VLOOKUP(A350,$B$156:$G$159,2,FALSE),IFERROR(VLOOKUP(A350,$L$156:$Q$159,2,FALSE),IFERROR(VLOOKUP(A350,$V$156:$AA$159,2,FALSE),IFERROR(VLOOKUP(A350,$AF$156:$AK$159,2,FALSE),IFERROR(VLOOKUP(A350,$B$179:$G$182,2,FALSE),IFERROR(VLOOKUP(A350,$L$179:$Q$182,2,FALSE),IFERROR(VLOOKUP(A350,$V$179:$AA$182,2,FALSE),IFERROR(VLOOKUP(A350,$AF$179:$AK$182,2,FALSE),IFERROR(VLOOKUP(A350,$B$202:$G$205,2,FALSE),IFERROR(VLOOKUP(A350,$L$202:$Q$205,2,FALSE),IFERROR(VLOOKUP(A350,$V$202:$AA$205,2,FALSE),IFERROR(VLOOKUP(A350,$AF$202:$AK$205,2,FALSE),IFERROR(VLOOKUP(A350,$B$225:$G$228,2,FALSE),IFERROR(VLOOKUP(A350,$L$225:$Q$228,2,FALSE),IFERROR(VLOOKUP(A350,$V$225:$AA$228,2,FALSE),IFERROR(VLOOKUP(A350,$AF$225:$AK$228,2,FALSE),IFERROR(VLOOKUP(A350,$B$248:$G$251,2,FALSE),IFERROR(VLOOKUP(A350,$L$248:$Q$251,2,FALSE),IFERROR(VLOOKUP(A350,$V$248:$AA$251,2,FALSE),IFERROR(VLOOKUP(A350,$AF$248:$AK$251,2,FALSE),IFERROR(VLOOKUP(A350,$B$271:$G$274,2,FALSE),IFERROR(VLOOKUP(A350,$L$271:$Q$274,2,FALSE),IFERROR(VLOOKUP(A350,$V$271:$AA$274,2,FALSE),IFERROR(VLOOKUP(A350,$AF$271:$AK$274,2,FALSE),IFERROR(VLOOKUP(A350,$B$294:$G$297,2,FALSE),IFERROR(VLOOKUP(A350,$L$294:$Q$297,2,FALSE),IFERROR(VLOOKUP(A350,$V$294:$AA$297,2,FALSE),IFERROR(VLOOKUP(A350,$AF$294:$AK$297,2,FALSE),IFERROR(VLOOKUP(A350,$B$317:$G$320,2,FALSE),IFERROR(VLOOKUP(A350,$L$317:$Q$320,2,FALSE),IFERROR(VLOOKUP(A350,$V$317:$AA$320,2,FALSE),IFERROR(VLOOKUP(A350,$AF$317:$AK$320,2,FALSE),""))))))))))))))))))))))))))))))))</f>
        <v>-</v>
      </c>
      <c r="D350" s="654"/>
      <c r="E350" s="654"/>
      <c r="F350" s="654"/>
      <c r="G350" s="655"/>
      <c r="H350" s="656"/>
      <c r="I350" s="657"/>
      <c r="J350" s="592"/>
      <c r="K350" s="592"/>
      <c r="L350" s="592"/>
      <c r="M350" s="592"/>
      <c r="N350" s="592"/>
      <c r="O350" s="592"/>
      <c r="P350" s="592"/>
      <c r="Q350" s="592"/>
      <c r="R350" s="592"/>
      <c r="S350" s="592"/>
      <c r="T350" s="592"/>
      <c r="U350" s="592"/>
      <c r="V350" s="382"/>
      <c r="W350" s="281"/>
      <c r="X350" s="281"/>
      <c r="Y350" s="281"/>
      <c r="Z350" s="281"/>
      <c r="AA350" s="280"/>
      <c r="AB350" s="281"/>
      <c r="AC350" s="282"/>
      <c r="AD350" s="696"/>
      <c r="AE350" s="592"/>
      <c r="AF350" s="592"/>
      <c r="AG350" s="592"/>
      <c r="AH350" s="592"/>
      <c r="AI350" s="592"/>
      <c r="AJ350" s="592"/>
      <c r="AK350" s="592"/>
      <c r="AL350" s="592"/>
      <c r="AM350" s="592"/>
      <c r="AN350" s="592"/>
    </row>
    <row r="351" ht="13.5" customHeight="1">
      <c r="B351" s="658"/>
      <c r="G351" s="269"/>
      <c r="I351" s="659"/>
      <c r="J351" s="592"/>
      <c r="K351" s="592"/>
      <c r="L351" s="592"/>
      <c r="M351" s="592"/>
      <c r="N351" s="592"/>
      <c r="O351" s="592"/>
      <c r="P351" s="592"/>
      <c r="Q351" s="592"/>
      <c r="R351" s="592"/>
      <c r="S351" s="592"/>
      <c r="T351" s="592"/>
      <c r="U351" s="592"/>
      <c r="V351" s="592"/>
      <c r="W351" s="592"/>
      <c r="X351" s="592"/>
      <c r="Y351" s="689"/>
      <c r="Z351" s="592"/>
      <c r="AA351" s="592"/>
      <c r="AB351" s="592"/>
      <c r="AC351" s="592"/>
      <c r="AD351" s="696"/>
      <c r="AE351" s="592"/>
      <c r="AF351" s="592"/>
      <c r="AG351" s="592"/>
      <c r="AH351" s="592"/>
      <c r="AI351" s="592"/>
      <c r="AJ351" s="592"/>
      <c r="AK351" s="592"/>
      <c r="AL351" s="592"/>
      <c r="AM351" s="592"/>
      <c r="AN351" s="592"/>
    </row>
    <row r="352" ht="13.5" customHeight="1">
      <c r="A352" s="651" t="s">
        <v>959</v>
      </c>
      <c r="B352" s="658"/>
      <c r="C352" s="660" t="str">
        <f>IFERROR(VLOOKUP(A352,$B$156:$G$159,2,FALSE),IFERROR(VLOOKUP(A352,$L$156:$Q$159,2,FALSE),IFERROR(VLOOKUP(A352,$V$156:$AA$159,2,FALSE),IFERROR(VLOOKUP(A352,$AF$156:$AK$159,2,FALSE),IFERROR(VLOOKUP(A352,$B$179:$G$182,2,FALSE),IFERROR(VLOOKUP(A352,$L$179:$Q$182,2,FALSE),IFERROR(VLOOKUP(A352,$V$179:$AA$182,2,FALSE),IFERROR(VLOOKUP(A352,$AF$179:$AK$182,2,FALSE),IFERROR(VLOOKUP(A352,$B$202:$G$205,2,FALSE),IFERROR(VLOOKUP(A352,$L$202:$Q$205,2,FALSE),IFERROR(VLOOKUP(A352,$V$202:$AA$205,2,FALSE),IFERROR(VLOOKUP(A352,$AF$202:$AK$205,2,FALSE),IFERROR(VLOOKUP(A352,$B$225:$G$228,2,FALSE),IFERROR(VLOOKUP(A352,$L$225:$Q$228,2,FALSE),IFERROR(VLOOKUP(A352,$V$225:$AA$228,2,FALSE),IFERROR(VLOOKUP(A352,$AF$225:$AK$228,2,FALSE),IFERROR(VLOOKUP(A352,$B$248:$G$251,2,FALSE),IFERROR(VLOOKUP(A352,$L$248:$Q$251,2,FALSE),IFERROR(VLOOKUP(A352,$V$248:$AA$251,2,FALSE),IFERROR(VLOOKUP(A352,$AF$248:$AK$251,2,FALSE),IFERROR(VLOOKUP(A352,$B$271:$G$274,2,FALSE),IFERROR(VLOOKUP(A352,$L$271:$Q$274,2,FALSE),IFERROR(VLOOKUP(A352,$V$271:$AA$274,2,FALSE),IFERROR(VLOOKUP(A352,$AF$271:$AK$274,2,FALSE),IFERROR(VLOOKUP(A352,$B$294:$G$297,2,FALSE),IFERROR(VLOOKUP(A352,$L$294:$Q$297,2,FALSE),IFERROR(VLOOKUP(A352,$V$294:$AA$297,2,FALSE),IFERROR(VLOOKUP(A352,$AF$294:$AK$297,2,FALSE),IFERROR(VLOOKUP(A352,$B$317:$G$320,2,FALSE),IFERROR(VLOOKUP(A352,$L$317:$Q$320,2,FALSE),IFERROR(VLOOKUP(A352,$V$317:$AA$320,2,FALSE),IFERROR(VLOOKUP(A352,$AF$317:$AK$320,2,FALSE),""))))))))))))))))))))))))))))))))</f>
        <v>-</v>
      </c>
      <c r="G352" s="269"/>
      <c r="H352" s="661"/>
      <c r="I352" s="662"/>
      <c r="J352" s="663"/>
      <c r="K352" s="592"/>
      <c r="L352" s="324" t="s">
        <v>301</v>
      </c>
      <c r="M352" s="665"/>
      <c r="N352" s="665"/>
      <c r="O352" s="665"/>
      <c r="P352" s="665"/>
      <c r="Q352" s="665"/>
      <c r="R352" s="666" t="str">
        <f>R340</f>
        <v>10H15 - 12H15 </v>
      </c>
      <c r="S352" s="328"/>
      <c r="T352" s="592"/>
      <c r="U352" s="592"/>
      <c r="V352" s="592"/>
      <c r="W352" s="592"/>
      <c r="X352" s="592"/>
      <c r="Y352" s="689"/>
      <c r="Z352" s="592"/>
      <c r="AA352" s="592"/>
      <c r="AB352" s="592"/>
      <c r="AC352" s="592"/>
      <c r="AD352" s="696"/>
      <c r="AE352" s="592"/>
      <c r="AF352" s="592"/>
      <c r="AG352" s="592"/>
      <c r="AH352" s="592"/>
      <c r="AI352" s="592"/>
      <c r="AJ352" s="592"/>
      <c r="AK352" s="592"/>
      <c r="AL352" s="592"/>
      <c r="AM352" s="592"/>
      <c r="AN352" s="592"/>
    </row>
    <row r="353" ht="13.5" customHeight="1">
      <c r="B353" s="667"/>
      <c r="C353" s="668"/>
      <c r="D353" s="668"/>
      <c r="E353" s="668"/>
      <c r="F353" s="668"/>
      <c r="G353" s="669"/>
      <c r="H353" s="668"/>
      <c r="I353" s="670"/>
      <c r="J353" s="671"/>
      <c r="K353" s="592"/>
      <c r="L353" s="672">
        <v>51.0</v>
      </c>
      <c r="M353" s="620" t="str">
        <f>IF(COUNTBLANK(I350:I353)=2,IF(I350&gt;I352,C350,C352),"")</f>
        <v/>
      </c>
      <c r="Q353" s="269"/>
      <c r="R353" s="673"/>
      <c r="S353" s="674"/>
      <c r="T353" s="592"/>
      <c r="U353" s="592"/>
      <c r="V353" s="592"/>
      <c r="W353" s="592"/>
      <c r="X353" s="592"/>
      <c r="Y353" s="689"/>
      <c r="Z353" s="592"/>
      <c r="AA353" s="592"/>
      <c r="AB353" s="592"/>
      <c r="AC353" s="592"/>
      <c r="AD353" s="696"/>
      <c r="AE353" s="592"/>
      <c r="AF353" s="592"/>
      <c r="AG353" s="592"/>
      <c r="AH353" s="592"/>
      <c r="AI353" s="592"/>
      <c r="AJ353" s="592"/>
      <c r="AK353" s="592"/>
      <c r="AL353" s="592"/>
      <c r="AM353" s="592"/>
      <c r="AN353" s="592"/>
    </row>
    <row r="354" ht="13.5" customHeight="1">
      <c r="A354" s="592"/>
      <c r="B354" s="592"/>
      <c r="C354" s="592"/>
      <c r="D354" s="592"/>
      <c r="E354" s="592"/>
      <c r="F354" s="592"/>
      <c r="G354" s="592"/>
      <c r="H354" s="592"/>
      <c r="I354" s="592"/>
      <c r="J354" s="671"/>
      <c r="K354" s="675"/>
      <c r="L354" s="334"/>
      <c r="Q354" s="269"/>
      <c r="S354" s="335"/>
      <c r="T354" s="592"/>
      <c r="U354" s="592"/>
      <c r="V354" s="592"/>
      <c r="W354" s="592"/>
      <c r="X354" s="592"/>
      <c r="Y354" s="689"/>
      <c r="Z354" s="592"/>
      <c r="AA354" s="592"/>
      <c r="AB354" s="592"/>
      <c r="AC354" s="592"/>
      <c r="AD354" s="696"/>
      <c r="AE354" s="592"/>
      <c r="AF354" s="592"/>
      <c r="AG354" s="592"/>
      <c r="AH354" s="592"/>
      <c r="AI354" s="592"/>
      <c r="AJ354" s="592"/>
      <c r="AK354" s="592"/>
      <c r="AL354" s="592"/>
      <c r="AM354" s="592"/>
      <c r="AN354" s="592"/>
    </row>
    <row r="355" ht="13.5" customHeight="1">
      <c r="A355" s="645"/>
      <c r="B355" s="646" t="s">
        <v>946</v>
      </c>
      <c r="C355" s="647"/>
      <c r="D355" s="647"/>
      <c r="E355" s="647"/>
      <c r="F355" s="647"/>
      <c r="G355" s="648" t="str">
        <f>G349</f>
        <v>17H00 - 19H00</v>
      </c>
      <c r="H355" s="649"/>
      <c r="I355" s="650"/>
      <c r="J355" s="671"/>
      <c r="K355" s="592"/>
      <c r="L355" s="334"/>
      <c r="M355" s="676" t="str">
        <f>IF(COUNTBLANK(I356:I359)=2,IF(I356&gt;I358,C356,C358),"")</f>
        <v/>
      </c>
      <c r="Q355" s="269"/>
      <c r="R355" s="677"/>
      <c r="S355" s="678"/>
      <c r="T355" s="679"/>
      <c r="U355" s="592"/>
      <c r="V355" s="592"/>
      <c r="W355" s="592"/>
      <c r="X355" s="592"/>
      <c r="Y355" s="689"/>
      <c r="Z355" s="592"/>
      <c r="AA355" s="592"/>
      <c r="AB355" s="592"/>
      <c r="AC355" s="592"/>
      <c r="AD355" s="696"/>
      <c r="AE355" s="592"/>
      <c r="AF355" s="592"/>
      <c r="AG355" s="592"/>
      <c r="AH355" s="592"/>
      <c r="AI355" s="592"/>
      <c r="AJ355" s="592"/>
      <c r="AK355" s="592"/>
      <c r="AL355" s="592"/>
      <c r="AM355" s="592"/>
      <c r="AN355" s="592"/>
    </row>
    <row r="356" ht="13.5" customHeight="1">
      <c r="A356" s="651" t="s">
        <v>960</v>
      </c>
      <c r="B356" s="652">
        <v>51.0</v>
      </c>
      <c r="C356" s="653" t="str">
        <f>IFERROR(VLOOKUP(A356,$B$156:$G$159,2,FALSE),IFERROR(VLOOKUP(A356,$L$156:$Q$159,2,FALSE),IFERROR(VLOOKUP(A356,$V$156:$AA$159,2,FALSE),IFERROR(VLOOKUP(A356,$AF$156:$AK$159,2,FALSE),IFERROR(VLOOKUP(A356,$B$179:$G$182,2,FALSE),IFERROR(VLOOKUP(A356,$L$179:$Q$182,2,FALSE),IFERROR(VLOOKUP(A356,$V$179:$AA$182,2,FALSE),IFERROR(VLOOKUP(A356,$AF$179:$AK$182,2,FALSE),IFERROR(VLOOKUP(A356,$B$202:$G$205,2,FALSE),IFERROR(VLOOKUP(A356,$L$202:$Q$205,2,FALSE),IFERROR(VLOOKUP(A356,$V$202:$AA$205,2,FALSE),IFERROR(VLOOKUP(A356,$AF$202:$AK$205,2,FALSE),IFERROR(VLOOKUP(A356,$B$225:$G$228,2,FALSE),IFERROR(VLOOKUP(A356,$L$225:$Q$228,2,FALSE),IFERROR(VLOOKUP(A356,$V$225:$AA$228,2,FALSE),IFERROR(VLOOKUP(A356,$AF$225:$AK$228,2,FALSE),IFERROR(VLOOKUP(A356,$B$248:$G$251,2,FALSE),IFERROR(VLOOKUP(A356,$L$248:$Q$251,2,FALSE),IFERROR(VLOOKUP(A356,$V$248:$AA$251,2,FALSE),IFERROR(VLOOKUP(A356,$AF$248:$AK$251,2,FALSE),IFERROR(VLOOKUP(A356,$B$271:$G$274,2,FALSE),IFERROR(VLOOKUP(A356,$L$271:$Q$274,2,FALSE),IFERROR(VLOOKUP(A356,$V$271:$AA$274,2,FALSE),IFERROR(VLOOKUP(A356,$AF$271:$AK$274,2,FALSE),IFERROR(VLOOKUP(A356,$B$294:$G$297,2,FALSE),IFERROR(VLOOKUP(A356,$L$294:$Q$297,2,FALSE),IFERROR(VLOOKUP(A356,$V$294:$AA$297,2,FALSE),IFERROR(VLOOKUP(A356,$AF$294:$AK$297,2,FALSE),IFERROR(VLOOKUP(A356,$B$317:$G$320,2,FALSE),IFERROR(VLOOKUP(A356,$L$317:$Q$320,2,FALSE),IFERROR(VLOOKUP(A356,$V$317:$AA$320,2,FALSE),IFERROR(VLOOKUP(A356,$AF$317:$AK$320,2,FALSE),""))))))))))))))))))))))))))))))))</f>
        <v>-</v>
      </c>
      <c r="D356" s="654"/>
      <c r="E356" s="654"/>
      <c r="F356" s="654"/>
      <c r="G356" s="655"/>
      <c r="H356" s="656"/>
      <c r="I356" s="657"/>
      <c r="J356" s="671"/>
      <c r="K356" s="592"/>
      <c r="L356" s="345"/>
      <c r="M356" s="346"/>
      <c r="N356" s="346"/>
      <c r="O356" s="346"/>
      <c r="P356" s="346"/>
      <c r="Q356" s="347"/>
      <c r="R356" s="346"/>
      <c r="S356" s="348"/>
      <c r="T356" s="680"/>
      <c r="U356" s="592"/>
      <c r="V356" s="592"/>
      <c r="W356" s="592"/>
      <c r="X356" s="592"/>
      <c r="Y356" s="689"/>
      <c r="Z356" s="592"/>
      <c r="AA356" s="592"/>
      <c r="AB356" s="592"/>
      <c r="AC356" s="592"/>
      <c r="AD356" s="696"/>
      <c r="AE356" s="592"/>
      <c r="AF356" s="592"/>
      <c r="AG356" s="592"/>
      <c r="AH356" s="592"/>
      <c r="AI356" s="592"/>
      <c r="AJ356" s="592"/>
      <c r="AK356" s="592"/>
      <c r="AL356" s="592"/>
      <c r="AM356" s="592"/>
      <c r="AN356" s="592"/>
    </row>
    <row r="357" ht="13.5" customHeight="1">
      <c r="B357" s="658"/>
      <c r="G357" s="269"/>
      <c r="I357" s="659"/>
      <c r="J357" s="681"/>
      <c r="K357" s="592"/>
      <c r="L357" s="592"/>
      <c r="M357" s="592"/>
      <c r="N357" s="592"/>
      <c r="O357" s="592"/>
      <c r="P357" s="592"/>
      <c r="Q357" s="592"/>
      <c r="R357" s="592"/>
      <c r="S357" s="592"/>
      <c r="T357" s="680"/>
      <c r="U357" s="592"/>
      <c r="V357" s="592"/>
      <c r="W357" s="592"/>
      <c r="X357" s="592"/>
      <c r="Y357" s="689"/>
      <c r="Z357" s="592"/>
      <c r="AA357" s="592"/>
      <c r="AB357" s="592"/>
      <c r="AC357" s="592"/>
      <c r="AD357" s="696"/>
      <c r="AE357" s="592"/>
      <c r="AF357" s="592"/>
      <c r="AG357" s="592"/>
      <c r="AH357" s="592"/>
      <c r="AI357" s="592"/>
      <c r="AJ357" s="592"/>
      <c r="AK357" s="592"/>
      <c r="AL357" s="592"/>
      <c r="AM357" s="592"/>
      <c r="AN357" s="592"/>
    </row>
    <row r="358" ht="13.5" customHeight="1">
      <c r="A358" s="651" t="s">
        <v>961</v>
      </c>
      <c r="B358" s="658"/>
      <c r="C358" s="660" t="str">
        <f>IFERROR(VLOOKUP(A358,$B$156:$G$159,2,FALSE),IFERROR(VLOOKUP(A358,$L$156:$Q$159,2,FALSE),IFERROR(VLOOKUP(A358,$V$156:$AA$159,2,FALSE),IFERROR(VLOOKUP(A358,$AF$156:$AK$159,2,FALSE),IFERROR(VLOOKUP(A358,$B$179:$G$182,2,FALSE),IFERROR(VLOOKUP(A358,$L$179:$Q$182,2,FALSE),IFERROR(VLOOKUP(A358,$V$179:$AA$182,2,FALSE),IFERROR(VLOOKUP(A358,$AF$179:$AK$182,2,FALSE),IFERROR(VLOOKUP(A358,$B$202:$G$205,2,FALSE),IFERROR(VLOOKUP(A358,$L$202:$Q$205,2,FALSE),IFERROR(VLOOKUP(A358,$V$202:$AA$205,2,FALSE),IFERROR(VLOOKUP(A358,$AF$202:$AK$205,2,FALSE),IFERROR(VLOOKUP(A358,$B$225:$G$228,2,FALSE),IFERROR(VLOOKUP(A358,$L$225:$Q$228,2,FALSE),IFERROR(VLOOKUP(A358,$V$225:$AA$228,2,FALSE),IFERROR(VLOOKUP(A358,$AF$225:$AK$228,2,FALSE),IFERROR(VLOOKUP(A358,$B$248:$G$251,2,FALSE),IFERROR(VLOOKUP(A358,$L$248:$Q$251,2,FALSE),IFERROR(VLOOKUP(A358,$V$248:$AA$251,2,FALSE),IFERROR(VLOOKUP(A358,$AF$248:$AK$251,2,FALSE),IFERROR(VLOOKUP(A358,$B$271:$G$274,2,FALSE),IFERROR(VLOOKUP(A358,$L$271:$Q$274,2,FALSE),IFERROR(VLOOKUP(A358,$V$271:$AA$274,2,FALSE),IFERROR(VLOOKUP(A358,$AF$271:$AK$274,2,FALSE),IFERROR(VLOOKUP(A358,$B$294:$G$297,2,FALSE),IFERROR(VLOOKUP(A358,$L$294:$Q$297,2,FALSE),IFERROR(VLOOKUP(A358,$V$294:$AA$297,2,FALSE),IFERROR(VLOOKUP(A358,$AF$294:$AK$297,2,FALSE),IFERROR(VLOOKUP(A358,$B$317:$G$320,2,FALSE),IFERROR(VLOOKUP(A358,$L$317:$Q$320,2,FALSE),IFERROR(VLOOKUP(A358,$V$317:$AA$320,2,FALSE),IFERROR(VLOOKUP(A358,$AF$317:$AK$320,2,FALSE),""))))))))))))))))))))))))))))))))</f>
        <v>-</v>
      </c>
      <c r="G358" s="269"/>
      <c r="H358" s="697"/>
      <c r="I358" s="662"/>
      <c r="J358" s="592"/>
      <c r="K358" s="592"/>
      <c r="L358" s="592"/>
      <c r="M358" s="592"/>
      <c r="N358" s="592"/>
      <c r="O358" s="592"/>
      <c r="P358" s="592"/>
      <c r="Q358" s="592"/>
      <c r="R358" s="592"/>
      <c r="S358" s="592"/>
      <c r="T358" s="680"/>
      <c r="U358" s="592"/>
      <c r="V358" s="341" t="s">
        <v>305</v>
      </c>
      <c r="W358" s="682"/>
      <c r="X358" s="682"/>
      <c r="Y358" s="682"/>
      <c r="Z358" s="682"/>
      <c r="AA358" s="682"/>
      <c r="AB358" s="683" t="str">
        <f>AB334</f>
        <v>14H15 - 16H15</v>
      </c>
      <c r="AC358" s="344"/>
      <c r="AD358" s="696"/>
      <c r="AE358" s="592"/>
      <c r="AF358" s="592"/>
      <c r="AG358" s="592"/>
      <c r="AH358" s="592"/>
      <c r="AI358" s="592"/>
      <c r="AJ358" s="592"/>
      <c r="AK358" s="592"/>
      <c r="AL358" s="592"/>
      <c r="AM358" s="592"/>
      <c r="AN358" s="592"/>
    </row>
    <row r="359" ht="13.5" customHeight="1">
      <c r="B359" s="667"/>
      <c r="C359" s="668"/>
      <c r="D359" s="668"/>
      <c r="E359" s="668"/>
      <c r="F359" s="668"/>
      <c r="G359" s="669"/>
      <c r="H359" s="668"/>
      <c r="I359" s="670"/>
      <c r="J359" s="592"/>
      <c r="K359" s="592"/>
      <c r="L359" s="592"/>
      <c r="M359" s="592"/>
      <c r="N359" s="592"/>
      <c r="O359" s="592"/>
      <c r="P359" s="592"/>
      <c r="Q359" s="592"/>
      <c r="R359" s="592"/>
      <c r="S359" s="592"/>
      <c r="T359" s="680"/>
      <c r="U359" s="592"/>
      <c r="V359" s="684">
        <v>55.0</v>
      </c>
      <c r="W359" s="620" t="str">
        <f>IF(COUNTBLANK(S353:S356)=2,IF(S353&gt;S355,M353,M355),"")</f>
        <v/>
      </c>
      <c r="AA359" s="269"/>
      <c r="AB359" s="673"/>
      <c r="AC359" s="685"/>
      <c r="AD359" s="696"/>
      <c r="AE359" s="592"/>
      <c r="AF359" s="592"/>
      <c r="AG359" s="592"/>
      <c r="AH359" s="592"/>
      <c r="AI359" s="592"/>
      <c r="AJ359" s="592"/>
      <c r="AK359" s="592"/>
      <c r="AL359" s="592"/>
      <c r="AM359" s="592"/>
      <c r="AN359" s="592"/>
    </row>
    <row r="360" ht="13.5" customHeight="1">
      <c r="A360" s="592"/>
      <c r="B360" s="592"/>
      <c r="C360" s="592"/>
      <c r="D360" s="592"/>
      <c r="E360" s="592"/>
      <c r="F360" s="592"/>
      <c r="G360" s="592"/>
      <c r="H360" s="592"/>
      <c r="I360" s="592"/>
      <c r="J360" s="592"/>
      <c r="K360" s="592"/>
      <c r="L360" s="592"/>
      <c r="M360" s="592"/>
      <c r="N360" s="592"/>
      <c r="O360" s="592"/>
      <c r="P360" s="592"/>
      <c r="Q360" s="592"/>
      <c r="R360" s="592"/>
      <c r="S360" s="592"/>
      <c r="T360" s="680"/>
      <c r="U360" s="686"/>
      <c r="V360" s="357"/>
      <c r="AA360" s="269"/>
      <c r="AC360" s="358"/>
      <c r="AD360" s="696"/>
      <c r="AE360" s="592"/>
      <c r="AF360" s="592"/>
      <c r="AG360" s="592"/>
      <c r="AH360" s="592"/>
      <c r="AI360" s="592"/>
      <c r="AJ360" s="592"/>
      <c r="AK360" s="592"/>
      <c r="AL360" s="592"/>
      <c r="AM360" s="592"/>
      <c r="AN360" s="592"/>
    </row>
    <row r="361" ht="13.5" customHeight="1">
      <c r="A361" s="645"/>
      <c r="B361" s="646" t="s">
        <v>946</v>
      </c>
      <c r="C361" s="647"/>
      <c r="D361" s="647"/>
      <c r="E361" s="647"/>
      <c r="F361" s="647"/>
      <c r="G361" s="648" t="str">
        <f>G355</f>
        <v>17H00 - 19H00</v>
      </c>
      <c r="H361" s="649"/>
      <c r="I361" s="650"/>
      <c r="J361" s="592"/>
      <c r="K361" s="592"/>
      <c r="L361" s="592"/>
      <c r="M361" s="592"/>
      <c r="N361" s="592"/>
      <c r="O361" s="592"/>
      <c r="P361" s="592"/>
      <c r="Q361" s="592"/>
      <c r="R361" s="592"/>
      <c r="S361" s="592"/>
      <c r="T361" s="680"/>
      <c r="U361" s="592"/>
      <c r="V361" s="357"/>
      <c r="W361" s="606" t="str">
        <f>IF(COUNTBLANK(S365:S368)=2,IF(S365&gt;S367,M365,M367),"")</f>
        <v/>
      </c>
      <c r="AA361" s="269"/>
      <c r="AB361" s="687"/>
      <c r="AC361" s="688"/>
      <c r="AD361" s="696"/>
      <c r="AE361" s="592"/>
      <c r="AF361" s="592"/>
      <c r="AG361" s="592"/>
      <c r="AH361" s="592"/>
      <c r="AI361" s="592"/>
      <c r="AJ361" s="592"/>
      <c r="AK361" s="592"/>
      <c r="AL361" s="592"/>
      <c r="AM361" s="592"/>
      <c r="AN361" s="592"/>
    </row>
    <row r="362" ht="13.5" customHeight="1">
      <c r="A362" s="651" t="s">
        <v>962</v>
      </c>
      <c r="B362" s="652">
        <v>53.0</v>
      </c>
      <c r="C362" s="653" t="str">
        <f>IFERROR(VLOOKUP(A362,$B$156:$G$159,2,FALSE),IFERROR(VLOOKUP(A362,$L$156:$Q$159,2,FALSE),IFERROR(VLOOKUP(A362,$V$156:$AA$159,2,FALSE),IFERROR(VLOOKUP(A362,$AF$156:$AK$159,2,FALSE),IFERROR(VLOOKUP(A362,$B$179:$G$182,2,FALSE),IFERROR(VLOOKUP(A362,$L$179:$Q$182,2,FALSE),IFERROR(VLOOKUP(A362,$V$179:$AA$182,2,FALSE),IFERROR(VLOOKUP(A362,$AF$179:$AK$182,2,FALSE),IFERROR(VLOOKUP(A362,$B$202:$G$205,2,FALSE),IFERROR(VLOOKUP(A362,$L$202:$Q$205,2,FALSE),IFERROR(VLOOKUP(A362,$V$202:$AA$205,2,FALSE),IFERROR(VLOOKUP(A362,$AF$202:$AK$205,2,FALSE),IFERROR(VLOOKUP(A362,$B$225:$G$228,2,FALSE),IFERROR(VLOOKUP(A362,$L$225:$Q$228,2,FALSE),IFERROR(VLOOKUP(A362,$V$225:$AA$228,2,FALSE),IFERROR(VLOOKUP(A362,$AF$225:$AK$228,2,FALSE),IFERROR(VLOOKUP(A362,$B$248:$G$251,2,FALSE),IFERROR(VLOOKUP(A362,$L$248:$Q$251,2,FALSE),IFERROR(VLOOKUP(A362,$V$248:$AA$251,2,FALSE),IFERROR(VLOOKUP(A362,$AF$248:$AK$251,2,FALSE),IFERROR(VLOOKUP(A362,$B$271:$G$274,2,FALSE),IFERROR(VLOOKUP(A362,$L$271:$Q$274,2,FALSE),IFERROR(VLOOKUP(A362,$V$271:$AA$274,2,FALSE),IFERROR(VLOOKUP(A362,$AF$271:$AK$274,2,FALSE),IFERROR(VLOOKUP(A362,$B$294:$G$297,2,FALSE),IFERROR(VLOOKUP(A362,$L$294:$Q$297,2,FALSE),IFERROR(VLOOKUP(A362,$V$294:$AA$297,2,FALSE),IFERROR(VLOOKUP(A362,$AF$294:$AK$297,2,FALSE),IFERROR(VLOOKUP(A362,$B$317:$G$320,2,FALSE),IFERROR(VLOOKUP(A362,$L$317:$Q$320,2,FALSE),IFERROR(VLOOKUP(A362,$V$317:$AA$320,2,FALSE),IFERROR(VLOOKUP(A362,$AF$317:$AK$320,2,FALSE),""))))))))))))))))))))))))))))))))</f>
        <v>-</v>
      </c>
      <c r="D362" s="654"/>
      <c r="E362" s="654"/>
      <c r="F362" s="654"/>
      <c r="G362" s="655"/>
      <c r="H362" s="656"/>
      <c r="I362" s="657"/>
      <c r="J362" s="592"/>
      <c r="K362" s="592"/>
      <c r="L362" s="592"/>
      <c r="M362" s="592"/>
      <c r="N362" s="592"/>
      <c r="O362" s="592"/>
      <c r="P362" s="592"/>
      <c r="Q362" s="592"/>
      <c r="R362" s="592"/>
      <c r="S362" s="592"/>
      <c r="T362" s="680"/>
      <c r="U362" s="592"/>
      <c r="V362" s="364"/>
      <c r="W362" s="365"/>
      <c r="X362" s="365"/>
      <c r="Y362" s="365"/>
      <c r="Z362" s="365"/>
      <c r="AA362" s="366"/>
      <c r="AB362" s="365"/>
      <c r="AC362" s="367"/>
      <c r="AD362" s="696"/>
      <c r="AE362" s="592"/>
      <c r="AF362" s="592"/>
      <c r="AG362" s="592"/>
      <c r="AH362" s="592"/>
      <c r="AI362" s="592"/>
      <c r="AJ362" s="592"/>
      <c r="AK362" s="592"/>
      <c r="AL362" s="592"/>
      <c r="AM362" s="592"/>
      <c r="AN362" s="592"/>
    </row>
    <row r="363" ht="13.5" customHeight="1">
      <c r="B363" s="658"/>
      <c r="G363" s="269"/>
      <c r="I363" s="659"/>
      <c r="J363" s="592"/>
      <c r="K363" s="592"/>
      <c r="L363" s="592"/>
      <c r="M363" s="592"/>
      <c r="N363" s="592"/>
      <c r="O363" s="592"/>
      <c r="P363" s="592"/>
      <c r="Q363" s="592"/>
      <c r="R363" s="592"/>
      <c r="S363" s="592"/>
      <c r="T363" s="680"/>
      <c r="U363" s="592"/>
      <c r="V363" s="592"/>
      <c r="W363" s="592"/>
      <c r="X363" s="592"/>
      <c r="Y363" s="592"/>
      <c r="Z363" s="592"/>
      <c r="AA363" s="592"/>
      <c r="AB363" s="592"/>
      <c r="AC363" s="592"/>
      <c r="AD363" s="696"/>
      <c r="AE363" s="592"/>
      <c r="AF363" s="592"/>
      <c r="AG363" s="592"/>
      <c r="AH363" s="592"/>
      <c r="AI363" s="592"/>
      <c r="AJ363" s="592"/>
      <c r="AK363" s="592"/>
      <c r="AL363" s="592"/>
      <c r="AM363" s="592"/>
      <c r="AN363" s="592"/>
    </row>
    <row r="364" ht="13.5" customHeight="1">
      <c r="A364" s="651" t="s">
        <v>963</v>
      </c>
      <c r="B364" s="658"/>
      <c r="C364" s="660" t="str">
        <f>IFERROR(VLOOKUP(A364,$B$156:$G$159,2,FALSE),IFERROR(VLOOKUP(A364,$L$156:$Q$159,2,FALSE),IFERROR(VLOOKUP(A364,$V$156:$AA$159,2,FALSE),IFERROR(VLOOKUP(A364,$AF$156:$AK$159,2,FALSE),IFERROR(VLOOKUP(A364,$B$179:$G$182,2,FALSE),IFERROR(VLOOKUP(A364,$L$179:$Q$182,2,FALSE),IFERROR(VLOOKUP(A364,$V$179:$AA$182,2,FALSE),IFERROR(VLOOKUP(A364,$AF$179:$AK$182,2,FALSE),IFERROR(VLOOKUP(A364,$B$202:$G$205,2,FALSE),IFERROR(VLOOKUP(A364,$L$202:$Q$205,2,FALSE),IFERROR(VLOOKUP(A364,$V$202:$AA$205,2,FALSE),IFERROR(VLOOKUP(A364,$AF$202:$AK$205,2,FALSE),IFERROR(VLOOKUP(A364,$B$225:$G$228,2,FALSE),IFERROR(VLOOKUP(A364,$L$225:$Q$228,2,FALSE),IFERROR(VLOOKUP(A364,$V$225:$AA$228,2,FALSE),IFERROR(VLOOKUP(A364,$AF$225:$AK$228,2,FALSE),IFERROR(VLOOKUP(A364,$B$248:$G$251,2,FALSE),IFERROR(VLOOKUP(A364,$L$248:$Q$251,2,FALSE),IFERROR(VLOOKUP(A364,$V$248:$AA$251,2,FALSE),IFERROR(VLOOKUP(A364,$AF$248:$AK$251,2,FALSE),IFERROR(VLOOKUP(A364,$B$271:$G$274,2,FALSE),IFERROR(VLOOKUP(A364,$L$271:$Q$274,2,FALSE),IFERROR(VLOOKUP(A364,$V$271:$AA$274,2,FALSE),IFERROR(VLOOKUP(A364,$AF$271:$AK$274,2,FALSE),IFERROR(VLOOKUP(A364,$B$294:$G$297,2,FALSE),IFERROR(VLOOKUP(A364,$L$294:$Q$297,2,FALSE),IFERROR(VLOOKUP(A364,$V$294:$AA$297,2,FALSE),IFERROR(VLOOKUP(A364,$AF$294:$AK$297,2,FALSE),IFERROR(VLOOKUP(A364,$B$317:$G$320,2,FALSE),IFERROR(VLOOKUP(A364,$L$317:$Q$320,2,FALSE),IFERROR(VLOOKUP(A364,$V$317:$AA$320,2,FALSE),IFERROR(VLOOKUP(A364,$AF$317:$AK$320,2,FALSE),""))))))))))))))))))))))))))))))))</f>
        <v>-</v>
      </c>
      <c r="G364" s="269"/>
      <c r="H364" s="661"/>
      <c r="I364" s="662"/>
      <c r="J364" s="663"/>
      <c r="K364" s="592"/>
      <c r="L364" s="324" t="s">
        <v>301</v>
      </c>
      <c r="M364" s="665"/>
      <c r="N364" s="665"/>
      <c r="O364" s="665"/>
      <c r="P364" s="665"/>
      <c r="Q364" s="665"/>
      <c r="R364" s="666" t="str">
        <f>R352</f>
        <v>10H15 - 12H15 </v>
      </c>
      <c r="S364" s="328"/>
      <c r="T364" s="680"/>
      <c r="U364" s="592"/>
      <c r="V364" s="592"/>
      <c r="W364" s="592"/>
      <c r="X364" s="592"/>
      <c r="Y364" s="592"/>
      <c r="Z364" s="592"/>
      <c r="AA364" s="592"/>
      <c r="AB364" s="592"/>
      <c r="AC364" s="592"/>
      <c r="AD364" s="696"/>
      <c r="AE364" s="592"/>
      <c r="AF364" s="592"/>
      <c r="AG364" s="592"/>
      <c r="AH364" s="592"/>
      <c r="AI364" s="592"/>
      <c r="AJ364" s="592"/>
      <c r="AK364" s="592"/>
      <c r="AL364" s="592"/>
      <c r="AM364" s="592"/>
      <c r="AN364" s="592"/>
    </row>
    <row r="365" ht="13.5" customHeight="1">
      <c r="B365" s="667"/>
      <c r="C365" s="668"/>
      <c r="D365" s="668"/>
      <c r="E365" s="668"/>
      <c r="F365" s="668"/>
      <c r="G365" s="669"/>
      <c r="H365" s="668"/>
      <c r="I365" s="670"/>
      <c r="J365" s="671"/>
      <c r="K365" s="592"/>
      <c r="L365" s="672">
        <v>52.0</v>
      </c>
      <c r="M365" s="620" t="str">
        <f>IF(COUNTBLANK(I362:I365)=2,IF(I362&gt;I364,C362,C364),"")</f>
        <v/>
      </c>
      <c r="Q365" s="269"/>
      <c r="R365" s="673"/>
      <c r="S365" s="674"/>
      <c r="T365" s="680"/>
      <c r="U365" s="592"/>
      <c r="V365" s="592"/>
      <c r="W365" s="592"/>
      <c r="X365" s="592"/>
      <c r="Y365" s="592"/>
      <c r="Z365" s="592"/>
      <c r="AA365" s="592"/>
      <c r="AB365" s="592"/>
      <c r="AC365" s="592"/>
      <c r="AD365" s="696"/>
      <c r="AE365" s="592"/>
      <c r="AF365" s="592"/>
      <c r="AG365" s="592"/>
      <c r="AH365" s="592"/>
      <c r="AI365" s="592"/>
      <c r="AJ365" s="592"/>
      <c r="AK365" s="592"/>
      <c r="AL365" s="592"/>
      <c r="AM365" s="592"/>
      <c r="AN365" s="592"/>
    </row>
    <row r="366" ht="13.5" customHeight="1">
      <c r="A366" s="592"/>
      <c r="B366" s="592"/>
      <c r="C366" s="592"/>
      <c r="D366" s="592"/>
      <c r="E366" s="592"/>
      <c r="F366" s="592"/>
      <c r="G366" s="592"/>
      <c r="H366" s="592"/>
      <c r="I366" s="592"/>
      <c r="J366" s="671"/>
      <c r="K366" s="675"/>
      <c r="L366" s="334"/>
      <c r="Q366" s="269"/>
      <c r="S366" s="335"/>
      <c r="T366" s="690"/>
      <c r="U366" s="592"/>
      <c r="V366" s="592"/>
      <c r="W366" s="592"/>
      <c r="X366" s="592"/>
      <c r="Y366" s="592"/>
      <c r="Z366" s="592"/>
      <c r="AA366" s="592"/>
      <c r="AB366" s="592"/>
      <c r="AC366" s="592"/>
      <c r="AD366" s="696"/>
      <c r="AE366" s="592"/>
      <c r="AF366" s="592"/>
      <c r="AG366" s="592"/>
      <c r="AH366" s="592"/>
      <c r="AI366" s="592"/>
      <c r="AJ366" s="592"/>
      <c r="AK366" s="592"/>
      <c r="AL366" s="592"/>
      <c r="AM366" s="592"/>
      <c r="AN366" s="592"/>
    </row>
    <row r="367" ht="13.5" customHeight="1">
      <c r="A367" s="645"/>
      <c r="B367" s="646" t="s">
        <v>946</v>
      </c>
      <c r="C367" s="647"/>
      <c r="D367" s="647"/>
      <c r="E367" s="647"/>
      <c r="F367" s="647"/>
      <c r="G367" s="648" t="str">
        <f>G361</f>
        <v>17H00 - 19H00</v>
      </c>
      <c r="H367" s="649"/>
      <c r="I367" s="650"/>
      <c r="J367" s="671"/>
      <c r="K367" s="592"/>
      <c r="L367" s="334"/>
      <c r="M367" s="676" t="str">
        <f>IF(COUNTBLANK(I368:I371)=2,IF(I368&gt;I370,C368,C370),"")</f>
        <v/>
      </c>
      <c r="Q367" s="269"/>
      <c r="R367" s="677"/>
      <c r="S367" s="678"/>
      <c r="T367" s="592"/>
      <c r="U367" s="592"/>
      <c r="V367" s="592"/>
      <c r="W367" s="592"/>
      <c r="X367" s="592"/>
      <c r="Y367" s="592"/>
      <c r="Z367" s="592"/>
      <c r="AA367" s="592"/>
      <c r="AB367" s="592"/>
      <c r="AC367" s="592"/>
      <c r="AD367" s="696"/>
      <c r="AE367" s="592"/>
      <c r="AF367" s="592"/>
      <c r="AG367" s="592"/>
      <c r="AH367" s="592"/>
      <c r="AI367" s="592"/>
      <c r="AJ367" s="592"/>
      <c r="AK367" s="592"/>
      <c r="AL367" s="592"/>
      <c r="AM367" s="592"/>
      <c r="AN367" s="592"/>
    </row>
    <row r="368" ht="13.5" customHeight="1">
      <c r="A368" s="651" t="s">
        <v>964</v>
      </c>
      <c r="B368" s="652">
        <v>49.0</v>
      </c>
      <c r="C368" s="653" t="str">
        <f>IFERROR(VLOOKUP(A368,$B$156:$G$159,2,FALSE),IFERROR(VLOOKUP(A368,$L$156:$Q$159,2,FALSE),IFERROR(VLOOKUP(A368,$V$156:$AA$159,2,FALSE),IFERROR(VLOOKUP(A368,$AF$156:$AK$159,2,FALSE),IFERROR(VLOOKUP(A368,$B$179:$G$182,2,FALSE),IFERROR(VLOOKUP(A368,$L$179:$Q$182,2,FALSE),IFERROR(VLOOKUP(A368,$V$179:$AA$182,2,FALSE),IFERROR(VLOOKUP(A368,$AF$179:$AK$182,2,FALSE),IFERROR(VLOOKUP(A368,$B$202:$G$205,2,FALSE),IFERROR(VLOOKUP(A368,$L$202:$Q$205,2,FALSE),IFERROR(VLOOKUP(A368,$V$202:$AA$205,2,FALSE),IFERROR(VLOOKUP(A368,$AF$202:$AK$205,2,FALSE),IFERROR(VLOOKUP(A368,$B$225:$G$228,2,FALSE),IFERROR(VLOOKUP(A368,$L$225:$Q$228,2,FALSE),IFERROR(VLOOKUP(A368,$V$225:$AA$228,2,FALSE),IFERROR(VLOOKUP(A368,$AF$225:$AK$228,2,FALSE),IFERROR(VLOOKUP(A368,$B$248:$G$251,2,FALSE),IFERROR(VLOOKUP(A368,$L$248:$Q$251,2,FALSE),IFERROR(VLOOKUP(A368,$V$248:$AA$251,2,FALSE),IFERROR(VLOOKUP(A368,$AF$248:$AK$251,2,FALSE),IFERROR(VLOOKUP(A368,$B$271:$G$274,2,FALSE),IFERROR(VLOOKUP(A368,$L$271:$Q$274,2,FALSE),IFERROR(VLOOKUP(A368,$V$271:$AA$274,2,FALSE),IFERROR(VLOOKUP(A368,$AF$271:$AK$274,2,FALSE),IFERROR(VLOOKUP(A368,$B$294:$G$297,2,FALSE),IFERROR(VLOOKUP(A368,$L$294:$Q$297,2,FALSE),IFERROR(VLOOKUP(A368,$V$294:$AA$297,2,FALSE),IFERROR(VLOOKUP(A368,$AF$294:$AK$297,2,FALSE),IFERROR(VLOOKUP(A368,$B$317:$G$320,2,FALSE),IFERROR(VLOOKUP(A368,$L$317:$Q$320,2,FALSE),IFERROR(VLOOKUP(A368,$V$317:$AA$320,2,FALSE),IFERROR(VLOOKUP(A368,$AF$317:$AK$320,2,FALSE),""))))))))))))))))))))))))))))))))</f>
        <v>-</v>
      </c>
      <c r="D368" s="654"/>
      <c r="E368" s="654"/>
      <c r="F368" s="654"/>
      <c r="G368" s="655"/>
      <c r="H368" s="656"/>
      <c r="I368" s="657"/>
      <c r="J368" s="671"/>
      <c r="K368" s="592"/>
      <c r="L368" s="345"/>
      <c r="M368" s="346"/>
      <c r="N368" s="346"/>
      <c r="O368" s="346"/>
      <c r="P368" s="346"/>
      <c r="Q368" s="347"/>
      <c r="R368" s="346"/>
      <c r="S368" s="348"/>
      <c r="T368" s="592"/>
      <c r="U368" s="592"/>
      <c r="V368" s="592"/>
      <c r="W368" s="592"/>
      <c r="X368" s="592"/>
      <c r="Y368" s="592"/>
      <c r="Z368" s="592"/>
      <c r="AA368" s="592"/>
      <c r="AB368" s="592"/>
      <c r="AC368" s="592"/>
      <c r="AD368" s="696"/>
      <c r="AE368" s="592"/>
      <c r="AF368" s="592"/>
      <c r="AG368" s="592"/>
      <c r="AH368" s="592"/>
      <c r="AI368" s="592"/>
      <c r="AJ368" s="592"/>
      <c r="AK368" s="592"/>
      <c r="AL368" s="592"/>
      <c r="AM368" s="592"/>
      <c r="AN368" s="592"/>
    </row>
    <row r="369" ht="13.5" customHeight="1">
      <c r="B369" s="658"/>
      <c r="G369" s="269"/>
      <c r="I369" s="659"/>
      <c r="J369" s="681"/>
      <c r="K369" s="592"/>
      <c r="L369" s="592"/>
      <c r="M369" s="592"/>
      <c r="N369" s="592"/>
      <c r="O369" s="592"/>
      <c r="P369" s="592"/>
      <c r="Q369" s="592"/>
      <c r="R369" s="592"/>
      <c r="S369" s="592"/>
      <c r="T369" s="592"/>
      <c r="U369" s="592"/>
      <c r="V369" s="592"/>
      <c r="W369" s="592"/>
      <c r="X369" s="592"/>
      <c r="Y369" s="592"/>
      <c r="Z369" s="592"/>
      <c r="AA369" s="592"/>
      <c r="AB369" s="592"/>
      <c r="AC369" s="592"/>
      <c r="AD369" s="696"/>
      <c r="AE369" s="592"/>
      <c r="AF369" s="592"/>
      <c r="AG369" s="592"/>
      <c r="AH369" s="592"/>
      <c r="AI369" s="592"/>
      <c r="AJ369" s="592"/>
      <c r="AK369" s="592"/>
      <c r="AL369" s="592"/>
      <c r="AM369" s="592"/>
      <c r="AN369" s="592"/>
    </row>
    <row r="370" ht="13.5" customHeight="1">
      <c r="A370" s="651" t="s">
        <v>965</v>
      </c>
      <c r="B370" s="658"/>
      <c r="C370" s="660" t="str">
        <f>IFERROR(VLOOKUP(A370,$B$156:$G$159,2,FALSE),IFERROR(VLOOKUP(A370,$L$156:$Q$159,2,FALSE),IFERROR(VLOOKUP(A370,$V$156:$AA$159,2,FALSE),IFERROR(VLOOKUP(A370,$AF$156:$AK$159,2,FALSE),IFERROR(VLOOKUP(A370,$B$179:$G$182,2,FALSE),IFERROR(VLOOKUP(A370,$L$179:$Q$182,2,FALSE),IFERROR(VLOOKUP(A370,$V$179:$AA$182,2,FALSE),IFERROR(VLOOKUP(A370,$AF$179:$AK$182,2,FALSE),IFERROR(VLOOKUP(A370,$B$202:$G$205,2,FALSE),IFERROR(VLOOKUP(A370,$L$202:$Q$205,2,FALSE),IFERROR(VLOOKUP(A370,$V$202:$AA$205,2,FALSE),IFERROR(VLOOKUP(A370,$AF$202:$AK$205,2,FALSE),IFERROR(VLOOKUP(A370,$B$225:$G$228,2,FALSE),IFERROR(VLOOKUP(A370,$L$225:$Q$228,2,FALSE),IFERROR(VLOOKUP(A370,$V$225:$AA$228,2,FALSE),IFERROR(VLOOKUP(A370,$AF$225:$AK$228,2,FALSE),IFERROR(VLOOKUP(A370,$B$248:$G$251,2,FALSE),IFERROR(VLOOKUP(A370,$L$248:$Q$251,2,FALSE),IFERROR(VLOOKUP(A370,$V$248:$AA$251,2,FALSE),IFERROR(VLOOKUP(A370,$AF$248:$AK$251,2,FALSE),IFERROR(VLOOKUP(A370,$B$271:$G$274,2,FALSE),IFERROR(VLOOKUP(A370,$L$271:$Q$274,2,FALSE),IFERROR(VLOOKUP(A370,$V$271:$AA$274,2,FALSE),IFERROR(VLOOKUP(A370,$AF$271:$AK$274,2,FALSE),IFERROR(VLOOKUP(A370,$B$294:$G$297,2,FALSE),IFERROR(VLOOKUP(A370,$L$294:$Q$297,2,FALSE),IFERROR(VLOOKUP(A370,$V$294:$AA$297,2,FALSE),IFERROR(VLOOKUP(A370,$AF$294:$AK$297,2,FALSE),IFERROR(VLOOKUP(A370,$B$317:$G$320,2,FALSE),IFERROR(VLOOKUP(A370,$L$317:$Q$320,2,FALSE),IFERROR(VLOOKUP(A370,$V$317:$AA$320,2,FALSE),IFERROR(VLOOKUP(A370,$AF$317:$AK$320,2,FALSE),""))))))))))))))))))))))))))))))))</f>
        <v>-</v>
      </c>
      <c r="G370" s="269"/>
      <c r="H370" s="661"/>
      <c r="I370" s="662"/>
      <c r="J370" s="592"/>
      <c r="K370" s="592"/>
      <c r="L370" s="592"/>
      <c r="M370" s="592"/>
      <c r="N370" s="592"/>
      <c r="O370" s="592"/>
      <c r="P370" s="592"/>
      <c r="Q370" s="592"/>
      <c r="R370" s="592"/>
      <c r="S370" s="592"/>
      <c r="T370" s="592"/>
      <c r="U370" s="592"/>
      <c r="V370" s="592"/>
      <c r="W370" s="592"/>
      <c r="X370" s="592"/>
      <c r="Y370" s="592"/>
      <c r="Z370" s="592"/>
      <c r="AA370" s="592"/>
      <c r="AB370" s="592"/>
      <c r="AC370" s="592"/>
      <c r="AD370" s="696"/>
      <c r="AE370" s="592"/>
      <c r="AF370" s="275" t="s">
        <v>87</v>
      </c>
      <c r="AG370" s="698"/>
      <c r="AH370" s="698"/>
      <c r="AI370" s="698"/>
      <c r="AJ370" s="698"/>
      <c r="AK370" s="699" t="s">
        <v>470</v>
      </c>
      <c r="AL370" s="278"/>
      <c r="AM370" s="279"/>
      <c r="AN370" s="592"/>
    </row>
    <row r="371" ht="13.5" customHeight="1">
      <c r="B371" s="667"/>
      <c r="C371" s="668"/>
      <c r="D371" s="668"/>
      <c r="E371" s="668"/>
      <c r="F371" s="668"/>
      <c r="G371" s="669"/>
      <c r="H371" s="668"/>
      <c r="I371" s="670"/>
      <c r="J371" s="592"/>
      <c r="K371" s="592"/>
      <c r="L371" s="592"/>
      <c r="M371" s="592"/>
      <c r="N371" s="592"/>
      <c r="O371" s="592"/>
      <c r="P371" s="592"/>
      <c r="Q371" s="592"/>
      <c r="R371" s="592"/>
      <c r="S371" s="592"/>
      <c r="T371" s="592"/>
      <c r="U371" s="592"/>
      <c r="V371" s="592"/>
      <c r="W371" s="592"/>
      <c r="X371" s="592"/>
      <c r="Y371" s="592"/>
      <c r="Z371" s="592"/>
      <c r="AA371" s="592"/>
      <c r="AB371" s="592"/>
      <c r="AC371" s="592"/>
      <c r="AD371" s="696"/>
      <c r="AE371" s="592"/>
      <c r="AF371" s="700">
        <v>37.0</v>
      </c>
      <c r="AG371" s="620" t="str">
        <f>IF(COUNTBLANK(AC347:AC350)=2,IF(AC347&gt;AC349,W347,W349),"")</f>
        <v/>
      </c>
      <c r="AK371" s="269"/>
      <c r="AL371" s="673"/>
      <c r="AM371" s="286"/>
      <c r="AN371" s="592"/>
    </row>
    <row r="372" ht="13.5" customHeight="1">
      <c r="A372" s="592"/>
      <c r="B372" s="592"/>
      <c r="C372" s="592"/>
      <c r="D372" s="592"/>
      <c r="E372" s="592"/>
      <c r="F372" s="592"/>
      <c r="G372" s="592"/>
      <c r="H372" s="592"/>
      <c r="I372" s="592"/>
      <c r="J372" s="592"/>
      <c r="K372" s="592"/>
      <c r="L372" s="592"/>
      <c r="M372" s="592"/>
      <c r="N372" s="592"/>
      <c r="O372" s="592"/>
      <c r="P372" s="592"/>
      <c r="Q372" s="592"/>
      <c r="R372" s="592"/>
      <c r="S372" s="592"/>
      <c r="T372" s="592"/>
      <c r="U372" s="592"/>
      <c r="V372" s="592"/>
      <c r="W372" s="592"/>
      <c r="X372" s="592"/>
      <c r="Y372" s="592"/>
      <c r="Z372" s="592"/>
      <c r="AA372" s="592"/>
      <c r="AB372" s="592"/>
      <c r="AC372" s="592"/>
      <c r="AD372" s="696"/>
      <c r="AE372" s="701"/>
      <c r="AF372" s="288"/>
      <c r="AK372" s="269"/>
      <c r="AM372" s="289"/>
      <c r="AN372" s="592"/>
    </row>
    <row r="373" ht="13.5" customHeight="1">
      <c r="A373" s="645"/>
      <c r="B373" s="646" t="s">
        <v>946</v>
      </c>
      <c r="C373" s="647"/>
      <c r="D373" s="647"/>
      <c r="E373" s="647"/>
      <c r="F373" s="647"/>
      <c r="G373" s="648" t="str">
        <f>G367</f>
        <v>17H00 - 19H00</v>
      </c>
      <c r="H373" s="649"/>
      <c r="I373" s="650"/>
      <c r="J373" s="592"/>
      <c r="K373" s="592"/>
      <c r="L373" s="592"/>
      <c r="M373" s="592"/>
      <c r="N373" s="592"/>
      <c r="O373" s="592"/>
      <c r="P373" s="592"/>
      <c r="Q373" s="592"/>
      <c r="R373" s="592"/>
      <c r="S373" s="592"/>
      <c r="T373" s="592"/>
      <c r="U373" s="592"/>
      <c r="V373" s="592"/>
      <c r="W373" s="592"/>
      <c r="X373" s="592"/>
      <c r="Y373" s="592"/>
      <c r="Z373" s="592"/>
      <c r="AA373" s="592"/>
      <c r="AB373" s="592"/>
      <c r="AC373" s="592"/>
      <c r="AD373" s="696"/>
      <c r="AE373" s="592"/>
      <c r="AF373" s="288"/>
      <c r="AG373" s="609" t="str">
        <f>IF(COUNTBLANK(AC395:AC398)=2,IF(AC395&gt;AC397,W395,W397),"")</f>
        <v/>
      </c>
      <c r="AK373" s="269"/>
      <c r="AL373" s="702"/>
      <c r="AM373" s="294"/>
      <c r="AN373" s="592"/>
    </row>
    <row r="374" ht="13.5" customHeight="1">
      <c r="A374" s="651" t="s">
        <v>966</v>
      </c>
      <c r="B374" s="652">
        <v>47.0</v>
      </c>
      <c r="C374" s="653" t="str">
        <f>IFERROR(VLOOKUP(A374,$B$156:$G$159,2,FALSE),IFERROR(VLOOKUP(A374,$L$156:$Q$159,2,FALSE),IFERROR(VLOOKUP(A374,$V$156:$AA$159,2,FALSE),IFERROR(VLOOKUP(A374,$AF$156:$AK$159,2,FALSE),IFERROR(VLOOKUP(A374,$B$179:$G$182,2,FALSE),IFERROR(VLOOKUP(A374,$L$179:$Q$182,2,FALSE),IFERROR(VLOOKUP(A374,$V$179:$AA$182,2,FALSE),IFERROR(VLOOKUP(A374,$AF$179:$AK$182,2,FALSE),IFERROR(VLOOKUP(A374,$B$202:$G$205,2,FALSE),IFERROR(VLOOKUP(A374,$L$202:$Q$205,2,FALSE),IFERROR(VLOOKUP(A374,$V$202:$AA$205,2,FALSE),IFERROR(VLOOKUP(A374,$AF$202:$AK$205,2,FALSE),IFERROR(VLOOKUP(A374,$B$225:$G$228,2,FALSE),IFERROR(VLOOKUP(A374,$L$225:$Q$228,2,FALSE),IFERROR(VLOOKUP(A374,$V$225:$AA$228,2,FALSE),IFERROR(VLOOKUP(A374,$AF$225:$AK$228,2,FALSE),IFERROR(VLOOKUP(A374,$B$248:$G$251,2,FALSE),IFERROR(VLOOKUP(A374,$L$248:$Q$251,2,FALSE),IFERROR(VLOOKUP(A374,$V$248:$AA$251,2,FALSE),IFERROR(VLOOKUP(A374,$AF$248:$AK$251,2,FALSE),IFERROR(VLOOKUP(A374,$B$271:$G$274,2,FALSE),IFERROR(VLOOKUP(A374,$L$271:$Q$274,2,FALSE),IFERROR(VLOOKUP(A374,$V$271:$AA$274,2,FALSE),IFERROR(VLOOKUP(A374,$AF$271:$AK$274,2,FALSE),IFERROR(VLOOKUP(A374,$B$294:$G$297,2,FALSE),IFERROR(VLOOKUP(A374,$L$294:$Q$297,2,FALSE),IFERROR(VLOOKUP(A374,$V$294:$AA$297,2,FALSE),IFERROR(VLOOKUP(A374,$AF$294:$AK$297,2,FALSE),IFERROR(VLOOKUP(A374,$B$317:$G$320,2,FALSE),IFERROR(VLOOKUP(A374,$L$317:$Q$320,2,FALSE),IFERROR(VLOOKUP(A374,$V$317:$AA$320,2,FALSE),IFERROR(VLOOKUP(A374,$AF$317:$AK$320,2,FALSE),""))))))))))))))))))))))))))))))))</f>
        <v>-</v>
      </c>
      <c r="D374" s="654"/>
      <c r="E374" s="654"/>
      <c r="F374" s="654"/>
      <c r="G374" s="655"/>
      <c r="H374" s="656"/>
      <c r="I374" s="657"/>
      <c r="J374" s="592"/>
      <c r="K374" s="592"/>
      <c r="L374" s="592"/>
      <c r="M374" s="592"/>
      <c r="N374" s="592"/>
      <c r="O374" s="592"/>
      <c r="P374" s="592"/>
      <c r="Q374" s="592"/>
      <c r="R374" s="592"/>
      <c r="S374" s="592"/>
      <c r="T374" s="592"/>
      <c r="U374" s="592"/>
      <c r="V374" s="592"/>
      <c r="W374" s="592"/>
      <c r="X374" s="592"/>
      <c r="Y374" s="592"/>
      <c r="Z374" s="592"/>
      <c r="AA374" s="592"/>
      <c r="AB374" s="592"/>
      <c r="AC374" s="592"/>
      <c r="AD374" s="696"/>
      <c r="AE374" s="592"/>
      <c r="AF374" s="296"/>
      <c r="AG374" s="297"/>
      <c r="AH374" s="297"/>
      <c r="AI374" s="297"/>
      <c r="AJ374" s="297"/>
      <c r="AK374" s="298"/>
      <c r="AL374" s="297"/>
      <c r="AM374" s="299"/>
      <c r="AN374" s="592"/>
    </row>
    <row r="375" ht="13.5" customHeight="1">
      <c r="B375" s="658"/>
      <c r="G375" s="269"/>
      <c r="I375" s="659"/>
      <c r="J375" s="592"/>
      <c r="K375" s="592"/>
      <c r="L375" s="592"/>
      <c r="M375" s="592"/>
      <c r="N375" s="592"/>
      <c r="O375" s="592"/>
      <c r="P375" s="592"/>
      <c r="Q375" s="592"/>
      <c r="R375" s="592"/>
      <c r="S375" s="592"/>
      <c r="T375" s="592"/>
      <c r="U375" s="592"/>
      <c r="V375" s="592"/>
      <c r="W375" s="592"/>
      <c r="X375" s="592"/>
      <c r="Y375" s="592"/>
      <c r="Z375" s="592"/>
      <c r="AA375" s="592"/>
      <c r="AB375" s="592"/>
      <c r="AC375" s="592"/>
      <c r="AD375" s="696"/>
      <c r="AE375" s="592"/>
      <c r="AF375" s="592"/>
      <c r="AG375" s="592"/>
      <c r="AH375" s="592"/>
      <c r="AI375" s="703"/>
      <c r="AJ375" s="592"/>
      <c r="AK375" s="592"/>
      <c r="AL375" s="592"/>
      <c r="AM375" s="592"/>
      <c r="AN375" s="592"/>
    </row>
    <row r="376" ht="13.5" customHeight="1">
      <c r="A376" s="651" t="s">
        <v>967</v>
      </c>
      <c r="B376" s="658"/>
      <c r="C376" s="660" t="str">
        <f>IFERROR(VLOOKUP(A376,$B$156:$G$159,2,FALSE),IFERROR(VLOOKUP(A376,$L$156:$Q$159,2,FALSE),IFERROR(VLOOKUP(A376,$V$156:$AA$159,2,FALSE),IFERROR(VLOOKUP(A376,$AF$156:$AK$159,2,FALSE),IFERROR(VLOOKUP(A376,$B$179:$G$182,2,FALSE),IFERROR(VLOOKUP(A376,$L$179:$Q$182,2,FALSE),IFERROR(VLOOKUP(A376,$V$179:$AA$182,2,FALSE),IFERROR(VLOOKUP(A376,$AF$179:$AK$182,2,FALSE),IFERROR(VLOOKUP(A376,$B$202:$G$205,2,FALSE),IFERROR(VLOOKUP(A376,$L$202:$Q$205,2,FALSE),IFERROR(VLOOKUP(A376,$V$202:$AA$205,2,FALSE),IFERROR(VLOOKUP(A376,$AF$202:$AK$205,2,FALSE),IFERROR(VLOOKUP(A376,$B$225:$G$228,2,FALSE),IFERROR(VLOOKUP(A376,$L$225:$Q$228,2,FALSE),IFERROR(VLOOKUP(A376,$V$225:$AA$228,2,FALSE),IFERROR(VLOOKUP(A376,$AF$225:$AK$228,2,FALSE),IFERROR(VLOOKUP(A376,$B$248:$G$251,2,FALSE),IFERROR(VLOOKUP(A376,$L$248:$Q$251,2,FALSE),IFERROR(VLOOKUP(A376,$V$248:$AA$251,2,FALSE),IFERROR(VLOOKUP(A376,$AF$248:$AK$251,2,FALSE),IFERROR(VLOOKUP(A376,$B$271:$G$274,2,FALSE),IFERROR(VLOOKUP(A376,$L$271:$Q$274,2,FALSE),IFERROR(VLOOKUP(A376,$V$271:$AA$274,2,FALSE),IFERROR(VLOOKUP(A376,$AF$271:$AK$274,2,FALSE),IFERROR(VLOOKUP(A376,$B$294:$G$297,2,FALSE),IFERROR(VLOOKUP(A376,$L$294:$Q$297,2,FALSE),IFERROR(VLOOKUP(A376,$V$294:$AA$297,2,FALSE),IFERROR(VLOOKUP(A376,$AF$294:$AK$297,2,FALSE),IFERROR(VLOOKUP(A376,$B$317:$G$320,2,FALSE),IFERROR(VLOOKUP(A376,$L$317:$Q$320,2,FALSE),IFERROR(VLOOKUP(A376,$V$317:$AA$320,2,FALSE),IFERROR(VLOOKUP(A376,$AF$317:$AK$320,2,FALSE),""))))))))))))))))))))))))))))))))</f>
        <v>-</v>
      </c>
      <c r="G376" s="269"/>
      <c r="H376" s="661"/>
      <c r="I376" s="662"/>
      <c r="J376" s="663"/>
      <c r="K376" s="592"/>
      <c r="L376" s="324" t="s">
        <v>301</v>
      </c>
      <c r="M376" s="665"/>
      <c r="N376" s="665"/>
      <c r="O376" s="665"/>
      <c r="P376" s="665"/>
      <c r="Q376" s="665"/>
      <c r="R376" s="666" t="str">
        <f>R364</f>
        <v>10H15 - 12H15 </v>
      </c>
      <c r="S376" s="328"/>
      <c r="T376" s="592"/>
      <c r="U376" s="592"/>
      <c r="V376" s="592"/>
      <c r="W376" s="592"/>
      <c r="X376" s="592"/>
      <c r="Y376" s="592"/>
      <c r="Z376" s="592"/>
      <c r="AA376" s="592"/>
      <c r="AB376" s="592"/>
      <c r="AC376" s="592"/>
      <c r="AD376" s="696"/>
      <c r="AE376" s="592"/>
      <c r="AF376" s="592"/>
      <c r="AG376" s="592"/>
      <c r="AH376" s="592"/>
      <c r="AI376" s="703"/>
      <c r="AJ376" s="592"/>
      <c r="AK376" s="592"/>
      <c r="AL376" s="592"/>
      <c r="AM376" s="592"/>
      <c r="AN376" s="592"/>
    </row>
    <row r="377" ht="13.5" customHeight="1">
      <c r="B377" s="667"/>
      <c r="C377" s="668"/>
      <c r="D377" s="668"/>
      <c r="E377" s="668"/>
      <c r="F377" s="668"/>
      <c r="G377" s="669"/>
      <c r="H377" s="668"/>
      <c r="I377" s="670"/>
      <c r="J377" s="671"/>
      <c r="K377" s="592"/>
      <c r="L377" s="672">
        <v>53.0</v>
      </c>
      <c r="M377" s="620" t="str">
        <f>IF(COUNTBLANK(I374:I377)=2,IF(I374&gt;I376,C374,C376),"")</f>
        <v/>
      </c>
      <c r="Q377" s="269"/>
      <c r="R377" s="673"/>
      <c r="S377" s="674"/>
      <c r="T377" s="592"/>
      <c r="U377" s="592"/>
      <c r="V377" s="592"/>
      <c r="W377" s="592"/>
      <c r="X377" s="592"/>
      <c r="Y377" s="592"/>
      <c r="Z377" s="592"/>
      <c r="AA377" s="592"/>
      <c r="AB377" s="592"/>
      <c r="AC377" s="592"/>
      <c r="AD377" s="696"/>
      <c r="AE377" s="592"/>
      <c r="AF377" s="592"/>
      <c r="AG377" s="592"/>
      <c r="AH377" s="592"/>
      <c r="AI377" s="703"/>
      <c r="AJ377" s="592"/>
      <c r="AK377" s="592"/>
      <c r="AL377" s="592"/>
      <c r="AM377" s="592"/>
      <c r="AN377" s="592"/>
    </row>
    <row r="378" ht="13.5" customHeight="1">
      <c r="A378" s="592"/>
      <c r="B378" s="592"/>
      <c r="C378" s="592"/>
      <c r="D378" s="592"/>
      <c r="E378" s="592"/>
      <c r="F378" s="592"/>
      <c r="G378" s="592"/>
      <c r="H378" s="592"/>
      <c r="I378" s="592"/>
      <c r="J378" s="671"/>
      <c r="K378" s="675"/>
      <c r="L378" s="334"/>
      <c r="Q378" s="269"/>
      <c r="S378" s="335"/>
      <c r="T378" s="592"/>
      <c r="U378" s="592"/>
      <c r="V378" s="592"/>
      <c r="W378" s="592"/>
      <c r="X378" s="592"/>
      <c r="Y378" s="592"/>
      <c r="Z378" s="592"/>
      <c r="AA378" s="592"/>
      <c r="AB378" s="592"/>
      <c r="AC378" s="592"/>
      <c r="AD378" s="696"/>
      <c r="AE378" s="592"/>
      <c r="AF378" s="592"/>
      <c r="AG378" s="592"/>
      <c r="AH378" s="592"/>
      <c r="AI378" s="703"/>
      <c r="AJ378" s="592"/>
      <c r="AK378" s="592"/>
      <c r="AL378" s="592"/>
      <c r="AM378" s="592"/>
      <c r="AN378" s="592"/>
    </row>
    <row r="379" ht="13.5" customHeight="1">
      <c r="A379" s="645"/>
      <c r="B379" s="646" t="s">
        <v>946</v>
      </c>
      <c r="C379" s="647"/>
      <c r="D379" s="647"/>
      <c r="E379" s="647"/>
      <c r="F379" s="647"/>
      <c r="G379" s="648" t="str">
        <f>G373</f>
        <v>17H00 - 19H00</v>
      </c>
      <c r="H379" s="649"/>
      <c r="I379" s="650"/>
      <c r="J379" s="671"/>
      <c r="K379" s="592"/>
      <c r="L379" s="334"/>
      <c r="M379" s="676" t="str">
        <f>IF(COUNTBLANK(I380:I383)=2,IF(I380&gt;I382,C380,C382),"")</f>
        <v/>
      </c>
      <c r="Q379" s="269"/>
      <c r="R379" s="677"/>
      <c r="S379" s="678"/>
      <c r="T379" s="679"/>
      <c r="U379" s="592"/>
      <c r="V379" s="592"/>
      <c r="W379" s="592"/>
      <c r="X379" s="592"/>
      <c r="Y379" s="592"/>
      <c r="Z379" s="592"/>
      <c r="AA379" s="592"/>
      <c r="AB379" s="592"/>
      <c r="AC379" s="592"/>
      <c r="AD379" s="696"/>
      <c r="AE379" s="592"/>
      <c r="AF379" s="592"/>
      <c r="AG379" s="592"/>
      <c r="AH379" s="592"/>
      <c r="AI379" s="703"/>
      <c r="AJ379" s="592"/>
      <c r="AK379" s="592"/>
      <c r="AL379" s="592"/>
      <c r="AM379" s="592"/>
      <c r="AN379" s="592"/>
    </row>
    <row r="380" ht="13.5" customHeight="1">
      <c r="A380" s="651" t="s">
        <v>968</v>
      </c>
      <c r="B380" s="652">
        <v>45.0</v>
      </c>
      <c r="C380" s="653" t="str">
        <f>IFERROR(VLOOKUP(A380,$B$156:$G$159,2,FALSE),IFERROR(VLOOKUP(A380,$L$156:$Q$159,2,FALSE),IFERROR(VLOOKUP(A380,$V$156:$AA$159,2,FALSE),IFERROR(VLOOKUP(A380,$AF$156:$AK$159,2,FALSE),IFERROR(VLOOKUP(A380,$B$179:$G$182,2,FALSE),IFERROR(VLOOKUP(A380,$L$179:$Q$182,2,FALSE),IFERROR(VLOOKUP(A380,$V$179:$AA$182,2,FALSE),IFERROR(VLOOKUP(A380,$AF$179:$AK$182,2,FALSE),IFERROR(VLOOKUP(A380,$B$202:$G$205,2,FALSE),IFERROR(VLOOKUP(A380,$L$202:$Q$205,2,FALSE),IFERROR(VLOOKUP(A380,$V$202:$AA$205,2,FALSE),IFERROR(VLOOKUP(A380,$AF$202:$AK$205,2,FALSE),IFERROR(VLOOKUP(A380,$B$225:$G$228,2,FALSE),IFERROR(VLOOKUP(A380,$L$225:$Q$228,2,FALSE),IFERROR(VLOOKUP(A380,$V$225:$AA$228,2,FALSE),IFERROR(VLOOKUP(A380,$AF$225:$AK$228,2,FALSE),IFERROR(VLOOKUP(A380,$B$248:$G$251,2,FALSE),IFERROR(VLOOKUP(A380,$L$248:$Q$251,2,FALSE),IFERROR(VLOOKUP(A380,$V$248:$AA$251,2,FALSE),IFERROR(VLOOKUP(A380,$AF$248:$AK$251,2,FALSE),IFERROR(VLOOKUP(A380,$B$271:$G$274,2,FALSE),IFERROR(VLOOKUP(A380,$L$271:$Q$274,2,FALSE),IFERROR(VLOOKUP(A380,$V$271:$AA$274,2,FALSE),IFERROR(VLOOKUP(A380,$AF$271:$AK$274,2,FALSE),IFERROR(VLOOKUP(A380,$B$294:$G$297,2,FALSE),IFERROR(VLOOKUP(A380,$L$294:$Q$297,2,FALSE),IFERROR(VLOOKUP(A380,$V$294:$AA$297,2,FALSE),IFERROR(VLOOKUP(A380,$AF$294:$AK$297,2,FALSE),IFERROR(VLOOKUP(A380,$B$317:$G$320,2,FALSE),IFERROR(VLOOKUP(A380,$L$317:$Q$320,2,FALSE),IFERROR(VLOOKUP(A380,$V$317:$AA$320,2,FALSE),IFERROR(VLOOKUP(A380,$AF$317:$AK$320,2,FALSE),""))))))))))))))))))))))))))))))))</f>
        <v>-</v>
      </c>
      <c r="D380" s="654"/>
      <c r="E380" s="654"/>
      <c r="F380" s="654"/>
      <c r="G380" s="655"/>
      <c r="H380" s="656"/>
      <c r="I380" s="657"/>
      <c r="J380" s="671"/>
      <c r="K380" s="592"/>
      <c r="L380" s="345"/>
      <c r="M380" s="346"/>
      <c r="N380" s="346"/>
      <c r="O380" s="346"/>
      <c r="P380" s="346"/>
      <c r="Q380" s="347"/>
      <c r="R380" s="346"/>
      <c r="S380" s="348"/>
      <c r="T380" s="680"/>
      <c r="U380" s="592"/>
      <c r="V380" s="592"/>
      <c r="W380" s="592"/>
      <c r="X380" s="592"/>
      <c r="Y380" s="592"/>
      <c r="Z380" s="592"/>
      <c r="AA380" s="592"/>
      <c r="AB380" s="592"/>
      <c r="AC380" s="592"/>
      <c r="AD380" s="696"/>
      <c r="AE380" s="592"/>
      <c r="AF380" s="592"/>
      <c r="AG380" s="592"/>
      <c r="AH380" s="592"/>
      <c r="AI380" s="703"/>
      <c r="AJ380" s="592"/>
      <c r="AK380" s="592"/>
      <c r="AL380" s="592"/>
      <c r="AM380" s="592"/>
      <c r="AN380" s="592"/>
    </row>
    <row r="381" ht="13.5" customHeight="1">
      <c r="B381" s="658"/>
      <c r="G381" s="269"/>
      <c r="I381" s="659"/>
      <c r="J381" s="681"/>
      <c r="K381" s="592"/>
      <c r="L381" s="592"/>
      <c r="M381" s="592"/>
      <c r="N381" s="592"/>
      <c r="O381" s="592"/>
      <c r="P381" s="592"/>
      <c r="Q381" s="592"/>
      <c r="R381" s="592"/>
      <c r="S381" s="592"/>
      <c r="T381" s="680"/>
      <c r="U381" s="592"/>
      <c r="V381" s="592"/>
      <c r="W381" s="592"/>
      <c r="X381" s="592"/>
      <c r="Y381" s="592"/>
      <c r="Z381" s="592"/>
      <c r="AA381" s="592"/>
      <c r="AB381" s="592"/>
      <c r="AC381" s="592"/>
      <c r="AD381" s="696"/>
      <c r="AE381" s="592"/>
      <c r="AF381" s="592"/>
      <c r="AG381" s="592"/>
      <c r="AH381" s="592"/>
      <c r="AI381" s="703"/>
      <c r="AJ381" s="592"/>
      <c r="AK381" s="592"/>
      <c r="AL381" s="592"/>
      <c r="AM381" s="592"/>
      <c r="AN381" s="592"/>
    </row>
    <row r="382" ht="13.5" customHeight="1">
      <c r="A382" s="651" t="s">
        <v>969</v>
      </c>
      <c r="B382" s="658"/>
      <c r="C382" s="660" t="str">
        <f>IFERROR(VLOOKUP(A382,$B$156:$G$159,2,FALSE),IFERROR(VLOOKUP(A382,$L$156:$Q$159,2,FALSE),IFERROR(VLOOKUP(A382,$V$156:$AA$159,2,FALSE),IFERROR(VLOOKUP(A382,$AF$156:$AK$159,2,FALSE),IFERROR(VLOOKUP(A382,$B$179:$G$182,2,FALSE),IFERROR(VLOOKUP(A382,$L$179:$Q$182,2,FALSE),IFERROR(VLOOKUP(A382,$V$179:$AA$182,2,FALSE),IFERROR(VLOOKUP(A382,$AF$179:$AK$182,2,FALSE),IFERROR(VLOOKUP(A382,$B$202:$G$205,2,FALSE),IFERROR(VLOOKUP(A382,$L$202:$Q$205,2,FALSE),IFERROR(VLOOKUP(A382,$V$202:$AA$205,2,FALSE),IFERROR(VLOOKUP(A382,$AF$202:$AK$205,2,FALSE),IFERROR(VLOOKUP(A382,$B$225:$G$228,2,FALSE),IFERROR(VLOOKUP(A382,$L$225:$Q$228,2,FALSE),IFERROR(VLOOKUP(A382,$V$225:$AA$228,2,FALSE),IFERROR(VLOOKUP(A382,$AF$225:$AK$228,2,FALSE),IFERROR(VLOOKUP(A382,$B$248:$G$251,2,FALSE),IFERROR(VLOOKUP(A382,$L$248:$Q$251,2,FALSE),IFERROR(VLOOKUP(A382,$V$248:$AA$251,2,FALSE),IFERROR(VLOOKUP(A382,$AF$248:$AK$251,2,FALSE),IFERROR(VLOOKUP(A382,$B$271:$G$274,2,FALSE),IFERROR(VLOOKUP(A382,$L$271:$Q$274,2,FALSE),IFERROR(VLOOKUP(A382,$V$271:$AA$274,2,FALSE),IFERROR(VLOOKUP(A382,$AF$271:$AK$274,2,FALSE),IFERROR(VLOOKUP(A382,$B$294:$G$297,2,FALSE),IFERROR(VLOOKUP(A382,$L$294:$Q$297,2,FALSE),IFERROR(VLOOKUP(A382,$V$294:$AA$297,2,FALSE),IFERROR(VLOOKUP(A382,$AF$294:$AK$297,2,FALSE),IFERROR(VLOOKUP(A382,$B$317:$G$320,2,FALSE),IFERROR(VLOOKUP(A382,$L$317:$Q$320,2,FALSE),IFERROR(VLOOKUP(A382,$V$317:$AA$320,2,FALSE),IFERROR(VLOOKUP(A382,$AF$317:$AK$320,2,FALSE),""))))))))))))))))))))))))))))))))</f>
        <v>-</v>
      </c>
      <c r="G382" s="269"/>
      <c r="H382" s="661"/>
      <c r="I382" s="662"/>
      <c r="J382" s="592"/>
      <c r="K382" s="592"/>
      <c r="L382" s="592"/>
      <c r="M382" s="592"/>
      <c r="N382" s="592"/>
      <c r="O382" s="592"/>
      <c r="P382" s="592"/>
      <c r="Q382" s="592"/>
      <c r="R382" s="592"/>
      <c r="S382" s="592"/>
      <c r="T382" s="680"/>
      <c r="U382" s="592"/>
      <c r="V382" s="341" t="s">
        <v>305</v>
      </c>
      <c r="W382" s="682"/>
      <c r="X382" s="682"/>
      <c r="Y382" s="682"/>
      <c r="Z382" s="682"/>
      <c r="AA382" s="682"/>
      <c r="AB382" s="683" t="str">
        <f>AB358</f>
        <v>14H15 - 16H15</v>
      </c>
      <c r="AC382" s="344"/>
      <c r="AD382" s="696"/>
      <c r="AE382" s="592"/>
      <c r="AF382" s="592"/>
      <c r="AG382" s="592"/>
      <c r="AH382" s="592"/>
      <c r="AI382" s="703"/>
      <c r="AJ382" s="592"/>
      <c r="AK382" s="592"/>
      <c r="AL382" s="592"/>
      <c r="AM382" s="592"/>
      <c r="AN382" s="592"/>
    </row>
    <row r="383" ht="13.5" customHeight="1">
      <c r="B383" s="667"/>
      <c r="C383" s="668"/>
      <c r="D383" s="668"/>
      <c r="E383" s="668"/>
      <c r="F383" s="668"/>
      <c r="G383" s="669"/>
      <c r="H383" s="668"/>
      <c r="I383" s="670"/>
      <c r="J383" s="592"/>
      <c r="K383" s="592"/>
      <c r="L383" s="592"/>
      <c r="M383" s="592"/>
      <c r="N383" s="592"/>
      <c r="O383" s="592"/>
      <c r="P383" s="592"/>
      <c r="Q383" s="592"/>
      <c r="R383" s="592"/>
      <c r="S383" s="592"/>
      <c r="T383" s="680"/>
      <c r="U383" s="592"/>
      <c r="V383" s="684">
        <v>49.0</v>
      </c>
      <c r="W383" s="620" t="str">
        <f>IF(COUNTBLANK(S377:S380)=2,IF(S377&gt;S379,M377,M379),"")</f>
        <v/>
      </c>
      <c r="AA383" s="269"/>
      <c r="AB383" s="673"/>
      <c r="AC383" s="685"/>
      <c r="AD383" s="696"/>
      <c r="AE383" s="592"/>
      <c r="AF383" s="592"/>
      <c r="AG383" s="592"/>
      <c r="AH383" s="592"/>
      <c r="AI383" s="703"/>
      <c r="AJ383" s="592"/>
      <c r="AK383" s="592"/>
      <c r="AL383" s="592"/>
      <c r="AM383" s="592"/>
      <c r="AN383" s="592"/>
    </row>
    <row r="384" ht="13.5" customHeight="1">
      <c r="A384" s="592"/>
      <c r="B384" s="592"/>
      <c r="C384" s="592"/>
      <c r="D384" s="592"/>
      <c r="E384" s="592"/>
      <c r="F384" s="592"/>
      <c r="G384" s="592"/>
      <c r="H384" s="592"/>
      <c r="I384" s="592"/>
      <c r="J384" s="592"/>
      <c r="K384" s="592"/>
      <c r="L384" s="592"/>
      <c r="M384" s="592"/>
      <c r="N384" s="592"/>
      <c r="O384" s="592"/>
      <c r="P384" s="592"/>
      <c r="Q384" s="592"/>
      <c r="R384" s="592"/>
      <c r="S384" s="592"/>
      <c r="T384" s="680"/>
      <c r="U384" s="686"/>
      <c r="V384" s="357"/>
      <c r="AA384" s="269"/>
      <c r="AC384" s="358"/>
      <c r="AD384" s="696"/>
      <c r="AE384" s="592"/>
      <c r="AF384" s="592"/>
      <c r="AG384" s="592"/>
      <c r="AH384" s="592"/>
      <c r="AI384" s="703"/>
      <c r="AJ384" s="592"/>
      <c r="AK384" s="592"/>
      <c r="AL384" s="592"/>
      <c r="AM384" s="592"/>
      <c r="AN384" s="592"/>
    </row>
    <row r="385" ht="13.5" customHeight="1">
      <c r="A385" s="645"/>
      <c r="B385" s="646" t="s">
        <v>946</v>
      </c>
      <c r="C385" s="647"/>
      <c r="D385" s="647"/>
      <c r="E385" s="647"/>
      <c r="F385" s="647"/>
      <c r="G385" s="648" t="str">
        <f>G379</f>
        <v>17H00 - 19H00</v>
      </c>
      <c r="H385" s="649"/>
      <c r="I385" s="650"/>
      <c r="J385" s="592"/>
      <c r="K385" s="592"/>
      <c r="L385" s="592"/>
      <c r="M385" s="592"/>
      <c r="N385" s="592"/>
      <c r="O385" s="592"/>
      <c r="P385" s="592"/>
      <c r="Q385" s="592"/>
      <c r="R385" s="592"/>
      <c r="S385" s="592"/>
      <c r="T385" s="680"/>
      <c r="U385" s="592"/>
      <c r="V385" s="357"/>
      <c r="W385" s="606" t="str">
        <f>IF(COUNTBLANK(S389:S392)=2,IF(S389&gt;S391,M389,M391),"")</f>
        <v/>
      </c>
      <c r="AA385" s="269"/>
      <c r="AB385" s="687"/>
      <c r="AC385" s="688"/>
      <c r="AD385" s="696"/>
      <c r="AE385" s="592"/>
      <c r="AF385" s="592"/>
      <c r="AG385" s="592"/>
      <c r="AH385" s="592"/>
      <c r="AI385" s="703"/>
      <c r="AJ385" s="592"/>
      <c r="AK385" s="592"/>
      <c r="AL385" s="592"/>
      <c r="AM385" s="592"/>
      <c r="AN385" s="592"/>
    </row>
    <row r="386" ht="13.5" customHeight="1">
      <c r="A386" s="651" t="s">
        <v>970</v>
      </c>
      <c r="B386" s="652">
        <v>43.0</v>
      </c>
      <c r="C386" s="653" t="str">
        <f>IFERROR(VLOOKUP(A386,$B$156:$G$159,2,FALSE),IFERROR(VLOOKUP(A386,$L$156:$Q$159,2,FALSE),IFERROR(VLOOKUP(A386,$V$156:$AA$159,2,FALSE),IFERROR(VLOOKUP(A386,$AF$156:$AK$159,2,FALSE),IFERROR(VLOOKUP(A386,$B$179:$G$182,2,FALSE),IFERROR(VLOOKUP(A386,$L$179:$Q$182,2,FALSE),IFERROR(VLOOKUP(A386,$V$179:$AA$182,2,FALSE),IFERROR(VLOOKUP(A386,$AF$179:$AK$182,2,FALSE),IFERROR(VLOOKUP(A386,$B$202:$G$205,2,FALSE),IFERROR(VLOOKUP(A386,$L$202:$Q$205,2,FALSE),IFERROR(VLOOKUP(A386,$V$202:$AA$205,2,FALSE),IFERROR(VLOOKUP(A386,$AF$202:$AK$205,2,FALSE),IFERROR(VLOOKUP(A386,$B$225:$G$228,2,FALSE),IFERROR(VLOOKUP(A386,$L$225:$Q$228,2,FALSE),IFERROR(VLOOKUP(A386,$V$225:$AA$228,2,FALSE),IFERROR(VLOOKUP(A386,$AF$225:$AK$228,2,FALSE),IFERROR(VLOOKUP(A386,$B$248:$G$251,2,FALSE),IFERROR(VLOOKUP(A386,$L$248:$Q$251,2,FALSE),IFERROR(VLOOKUP(A386,$V$248:$AA$251,2,FALSE),IFERROR(VLOOKUP(A386,$AF$248:$AK$251,2,FALSE),IFERROR(VLOOKUP(A386,$B$271:$G$274,2,FALSE),IFERROR(VLOOKUP(A386,$L$271:$Q$274,2,FALSE),IFERROR(VLOOKUP(A386,$V$271:$AA$274,2,FALSE),IFERROR(VLOOKUP(A386,$AF$271:$AK$274,2,FALSE),IFERROR(VLOOKUP(A386,$B$294:$G$297,2,FALSE),IFERROR(VLOOKUP(A386,$L$294:$Q$297,2,FALSE),IFERROR(VLOOKUP(A386,$V$294:$AA$297,2,FALSE),IFERROR(VLOOKUP(A386,$AF$294:$AK$297,2,FALSE),IFERROR(VLOOKUP(A386,$B$317:$G$320,2,FALSE),IFERROR(VLOOKUP(A386,$L$317:$Q$320,2,FALSE),IFERROR(VLOOKUP(A386,$V$317:$AA$320,2,FALSE),IFERROR(VLOOKUP(A386,$AF$317:$AK$320,2,FALSE),""))))))))))))))))))))))))))))))))</f>
        <v>-</v>
      </c>
      <c r="D386" s="654"/>
      <c r="E386" s="654"/>
      <c r="F386" s="654"/>
      <c r="G386" s="655"/>
      <c r="H386" s="656"/>
      <c r="I386" s="657"/>
      <c r="J386" s="592"/>
      <c r="K386" s="592"/>
      <c r="L386" s="592"/>
      <c r="M386" s="592"/>
      <c r="N386" s="592"/>
      <c r="O386" s="592"/>
      <c r="P386" s="592"/>
      <c r="Q386" s="592"/>
      <c r="R386" s="592"/>
      <c r="S386" s="592"/>
      <c r="T386" s="680"/>
      <c r="U386" s="592"/>
      <c r="V386" s="364"/>
      <c r="W386" s="365"/>
      <c r="X386" s="365"/>
      <c r="Y386" s="365"/>
      <c r="Z386" s="365"/>
      <c r="AA386" s="366"/>
      <c r="AB386" s="365"/>
      <c r="AC386" s="367"/>
      <c r="AD386" s="696"/>
      <c r="AE386" s="592"/>
      <c r="AF386" s="592"/>
      <c r="AG386" s="592"/>
      <c r="AH386" s="592"/>
      <c r="AI386" s="703"/>
      <c r="AJ386" s="592"/>
      <c r="AK386" s="592"/>
      <c r="AL386" s="592"/>
      <c r="AM386" s="592"/>
      <c r="AN386" s="592"/>
    </row>
    <row r="387" ht="13.5" customHeight="1">
      <c r="B387" s="658"/>
      <c r="G387" s="269"/>
      <c r="I387" s="659"/>
      <c r="J387" s="592"/>
      <c r="K387" s="592"/>
      <c r="L387" s="592"/>
      <c r="M387" s="592"/>
      <c r="N387" s="592"/>
      <c r="O387" s="592"/>
      <c r="P387" s="592"/>
      <c r="Q387" s="592"/>
      <c r="R387" s="592"/>
      <c r="S387" s="592"/>
      <c r="T387" s="680"/>
      <c r="U387" s="592"/>
      <c r="V387" s="592"/>
      <c r="W387" s="592"/>
      <c r="X387" s="592"/>
      <c r="Y387" s="689"/>
      <c r="Z387" s="592"/>
      <c r="AA387" s="592"/>
      <c r="AB387" s="592"/>
      <c r="AC387" s="592"/>
      <c r="AD387" s="696"/>
      <c r="AE387" s="592"/>
      <c r="AF387" s="592"/>
      <c r="AG387" s="592"/>
      <c r="AH387" s="592"/>
      <c r="AI387" s="703"/>
      <c r="AJ387" s="592"/>
      <c r="AK387" s="592"/>
      <c r="AL387" s="592"/>
      <c r="AM387" s="592"/>
      <c r="AN387" s="592"/>
    </row>
    <row r="388" ht="13.5" customHeight="1">
      <c r="A388" s="651" t="s">
        <v>971</v>
      </c>
      <c r="B388" s="658"/>
      <c r="C388" s="660" t="str">
        <f>IFERROR(VLOOKUP(A388,$B$156:$G$159,2,FALSE),IFERROR(VLOOKUP(A388,$L$156:$Q$159,2,FALSE),IFERROR(VLOOKUP(A388,$V$156:$AA$159,2,FALSE),IFERROR(VLOOKUP(A388,$AF$156:$AK$159,2,FALSE),IFERROR(VLOOKUP(A388,$B$179:$G$182,2,FALSE),IFERROR(VLOOKUP(A388,$L$179:$Q$182,2,FALSE),IFERROR(VLOOKUP(A388,$V$179:$AA$182,2,FALSE),IFERROR(VLOOKUP(A388,$AF$179:$AK$182,2,FALSE),IFERROR(VLOOKUP(A388,$B$202:$G$205,2,FALSE),IFERROR(VLOOKUP(A388,$L$202:$Q$205,2,FALSE),IFERROR(VLOOKUP(A388,$V$202:$AA$205,2,FALSE),IFERROR(VLOOKUP(A388,$AF$202:$AK$205,2,FALSE),IFERROR(VLOOKUP(A388,$B$225:$G$228,2,FALSE),IFERROR(VLOOKUP(A388,$L$225:$Q$228,2,FALSE),IFERROR(VLOOKUP(A388,$V$225:$AA$228,2,FALSE),IFERROR(VLOOKUP(A388,$AF$225:$AK$228,2,FALSE),IFERROR(VLOOKUP(A388,$B$248:$G$251,2,FALSE),IFERROR(VLOOKUP(A388,$L$248:$Q$251,2,FALSE),IFERROR(VLOOKUP(A388,$V$248:$AA$251,2,FALSE),IFERROR(VLOOKUP(A388,$AF$248:$AK$251,2,FALSE),IFERROR(VLOOKUP(A388,$B$271:$G$274,2,FALSE),IFERROR(VLOOKUP(A388,$L$271:$Q$274,2,FALSE),IFERROR(VLOOKUP(A388,$V$271:$AA$274,2,FALSE),IFERROR(VLOOKUP(A388,$AF$271:$AK$274,2,FALSE),IFERROR(VLOOKUP(A388,$B$294:$G$297,2,FALSE),IFERROR(VLOOKUP(A388,$L$294:$Q$297,2,FALSE),IFERROR(VLOOKUP(A388,$V$294:$AA$297,2,FALSE),IFERROR(VLOOKUP(A388,$AF$294:$AK$297,2,FALSE),IFERROR(VLOOKUP(A388,$B$317:$G$320,2,FALSE),IFERROR(VLOOKUP(A388,$L$317:$Q$320,2,FALSE),IFERROR(VLOOKUP(A388,$V$317:$AA$320,2,FALSE),IFERROR(VLOOKUP(A388,$AF$317:$AK$320,2,FALSE),""))))))))))))))))))))))))))))))))</f>
        <v>-</v>
      </c>
      <c r="G388" s="269"/>
      <c r="H388" s="661"/>
      <c r="I388" s="662"/>
      <c r="J388" s="663"/>
      <c r="K388" s="592"/>
      <c r="L388" s="324" t="s">
        <v>301</v>
      </c>
      <c r="M388" s="665"/>
      <c r="N388" s="665"/>
      <c r="O388" s="665"/>
      <c r="P388" s="665"/>
      <c r="Q388" s="665"/>
      <c r="R388" s="666" t="str">
        <f>R376</f>
        <v>10H15 - 12H15 </v>
      </c>
      <c r="S388" s="328"/>
      <c r="T388" s="680"/>
      <c r="U388" s="592"/>
      <c r="V388" s="592"/>
      <c r="W388" s="592"/>
      <c r="X388" s="592"/>
      <c r="Y388" s="689"/>
      <c r="Z388" s="592"/>
      <c r="AA388" s="592"/>
      <c r="AB388" s="592"/>
      <c r="AC388" s="592"/>
      <c r="AD388" s="696"/>
      <c r="AE388" s="592"/>
      <c r="AF388" s="592"/>
      <c r="AG388" s="592"/>
      <c r="AH388" s="592"/>
      <c r="AI388" s="703"/>
      <c r="AJ388" s="592"/>
      <c r="AK388" s="592"/>
      <c r="AL388" s="592"/>
      <c r="AM388" s="592"/>
      <c r="AN388" s="592"/>
    </row>
    <row r="389" ht="13.5" customHeight="1">
      <c r="B389" s="667"/>
      <c r="C389" s="668"/>
      <c r="D389" s="668"/>
      <c r="E389" s="668"/>
      <c r="F389" s="668"/>
      <c r="G389" s="669"/>
      <c r="H389" s="668"/>
      <c r="I389" s="670"/>
      <c r="J389" s="671"/>
      <c r="K389" s="592"/>
      <c r="L389" s="672">
        <v>54.0</v>
      </c>
      <c r="M389" s="620" t="str">
        <f>IF(COUNTBLANK(I386:I389)=2,IF(I386&gt;I388,C386,C388),"")</f>
        <v/>
      </c>
      <c r="Q389" s="269"/>
      <c r="R389" s="673"/>
      <c r="S389" s="674"/>
      <c r="T389" s="680"/>
      <c r="U389" s="592"/>
      <c r="V389" s="592"/>
      <c r="W389" s="592"/>
      <c r="X389" s="592"/>
      <c r="Y389" s="689"/>
      <c r="Z389" s="592"/>
      <c r="AA389" s="592"/>
      <c r="AB389" s="592"/>
      <c r="AC389" s="592"/>
      <c r="AD389" s="696"/>
      <c r="AE389" s="592"/>
      <c r="AF389" s="592"/>
      <c r="AG389" s="592"/>
      <c r="AH389" s="592"/>
      <c r="AI389" s="703"/>
      <c r="AJ389" s="592"/>
      <c r="AK389" s="592"/>
      <c r="AL389" s="592"/>
      <c r="AM389" s="592"/>
      <c r="AN389" s="592"/>
    </row>
    <row r="390" ht="13.5" customHeight="1">
      <c r="A390" s="592"/>
      <c r="B390" s="592"/>
      <c r="C390" s="592"/>
      <c r="D390" s="592"/>
      <c r="E390" s="592"/>
      <c r="F390" s="592"/>
      <c r="G390" s="592"/>
      <c r="H390" s="592"/>
      <c r="I390" s="592"/>
      <c r="J390" s="671"/>
      <c r="K390" s="675"/>
      <c r="L390" s="334"/>
      <c r="Q390" s="269"/>
      <c r="S390" s="335"/>
      <c r="T390" s="690"/>
      <c r="U390" s="592"/>
      <c r="V390" s="592"/>
      <c r="W390" s="592"/>
      <c r="X390" s="592"/>
      <c r="Y390" s="689"/>
      <c r="Z390" s="592"/>
      <c r="AA390" s="592"/>
      <c r="AB390" s="592"/>
      <c r="AC390" s="592"/>
      <c r="AD390" s="696"/>
      <c r="AE390" s="592"/>
      <c r="AF390" s="592"/>
      <c r="AG390" s="592"/>
      <c r="AH390" s="592"/>
      <c r="AI390" s="703"/>
      <c r="AJ390" s="592"/>
      <c r="AK390" s="592"/>
      <c r="AL390" s="592"/>
      <c r="AM390" s="592"/>
      <c r="AN390" s="592"/>
    </row>
    <row r="391" ht="13.5" customHeight="1">
      <c r="A391" s="645"/>
      <c r="B391" s="646" t="s">
        <v>946</v>
      </c>
      <c r="C391" s="647"/>
      <c r="D391" s="647"/>
      <c r="E391" s="647"/>
      <c r="F391" s="647"/>
      <c r="G391" s="648" t="str">
        <f>G385</f>
        <v>17H00 - 19H00</v>
      </c>
      <c r="H391" s="649"/>
      <c r="I391" s="650"/>
      <c r="J391" s="671"/>
      <c r="K391" s="592"/>
      <c r="L391" s="334"/>
      <c r="M391" s="676" t="str">
        <f>IF(COUNTBLANK(I392:I395)=2,IF(I392&gt;I394,C392,C394),"")</f>
        <v/>
      </c>
      <c r="Q391" s="269"/>
      <c r="R391" s="677"/>
      <c r="S391" s="678"/>
      <c r="T391" s="592"/>
      <c r="U391" s="592"/>
      <c r="V391" s="592"/>
      <c r="W391" s="592"/>
      <c r="X391" s="592"/>
      <c r="Y391" s="689"/>
      <c r="Z391" s="592"/>
      <c r="AA391" s="592"/>
      <c r="AB391" s="592"/>
      <c r="AC391" s="592"/>
      <c r="AD391" s="696"/>
      <c r="AE391" s="592"/>
      <c r="AF391" s="592"/>
      <c r="AG391" s="592"/>
      <c r="AH391" s="592"/>
      <c r="AI391" s="703"/>
      <c r="AJ391" s="592"/>
      <c r="AK391" s="592"/>
      <c r="AL391" s="592"/>
      <c r="AM391" s="592"/>
      <c r="AN391" s="592"/>
    </row>
    <row r="392" ht="13.5" customHeight="1">
      <c r="A392" s="651" t="s">
        <v>972</v>
      </c>
      <c r="B392" s="652">
        <v>41.0</v>
      </c>
      <c r="C392" s="653" t="str">
        <f>IFERROR(VLOOKUP(A392,$B$156:$G$159,2,FALSE),IFERROR(VLOOKUP(A392,$L$156:$Q$159,2,FALSE),IFERROR(VLOOKUP(A392,$V$156:$AA$159,2,FALSE),IFERROR(VLOOKUP(A392,$AF$156:$AK$159,2,FALSE),IFERROR(VLOOKUP(A392,$B$179:$G$182,2,FALSE),IFERROR(VLOOKUP(A392,$L$179:$Q$182,2,FALSE),IFERROR(VLOOKUP(A392,$V$179:$AA$182,2,FALSE),IFERROR(VLOOKUP(A392,$AF$179:$AK$182,2,FALSE),IFERROR(VLOOKUP(A392,$B$202:$G$205,2,FALSE),IFERROR(VLOOKUP(A392,$L$202:$Q$205,2,FALSE),IFERROR(VLOOKUP(A392,$V$202:$AA$205,2,FALSE),IFERROR(VLOOKUP(A392,$AF$202:$AK$205,2,FALSE),IFERROR(VLOOKUP(A392,$B$225:$G$228,2,FALSE),IFERROR(VLOOKUP(A392,$L$225:$Q$228,2,FALSE),IFERROR(VLOOKUP(A392,$V$225:$AA$228,2,FALSE),IFERROR(VLOOKUP(A392,$AF$225:$AK$228,2,FALSE),IFERROR(VLOOKUP(A392,$B$248:$G$251,2,FALSE),IFERROR(VLOOKUP(A392,$L$248:$Q$251,2,FALSE),IFERROR(VLOOKUP(A392,$V$248:$AA$251,2,FALSE),IFERROR(VLOOKUP(A392,$AF$248:$AK$251,2,FALSE),IFERROR(VLOOKUP(A392,$B$271:$G$274,2,FALSE),IFERROR(VLOOKUP(A392,$L$271:$Q$274,2,FALSE),IFERROR(VLOOKUP(A392,$V$271:$AA$274,2,FALSE),IFERROR(VLOOKUP(A392,$AF$271:$AK$274,2,FALSE),IFERROR(VLOOKUP(A392,$B$294:$G$297,2,FALSE),IFERROR(VLOOKUP(A392,$L$294:$Q$297,2,FALSE),IFERROR(VLOOKUP(A392,$V$294:$AA$297,2,FALSE),IFERROR(VLOOKUP(A392,$AF$294:$AK$297,2,FALSE),IFERROR(VLOOKUP(A392,$B$317:$G$320,2,FALSE),IFERROR(VLOOKUP(A392,$L$317:$Q$320,2,FALSE),IFERROR(VLOOKUP(A392,$V$317:$AA$320,2,FALSE),IFERROR(VLOOKUP(A392,$AF$317:$AK$320,2,FALSE),""))))))))))))))))))))))))))))))))</f>
        <v>-</v>
      </c>
      <c r="D392" s="654"/>
      <c r="E392" s="654"/>
      <c r="F392" s="654"/>
      <c r="G392" s="655"/>
      <c r="H392" s="656"/>
      <c r="I392" s="657"/>
      <c r="J392" s="671"/>
      <c r="K392" s="592"/>
      <c r="L392" s="345"/>
      <c r="M392" s="346"/>
      <c r="N392" s="346"/>
      <c r="O392" s="346"/>
      <c r="P392" s="346"/>
      <c r="Q392" s="347"/>
      <c r="R392" s="346"/>
      <c r="S392" s="348"/>
      <c r="T392" s="592"/>
      <c r="U392" s="592"/>
      <c r="V392" s="592"/>
      <c r="W392" s="592"/>
      <c r="X392" s="592"/>
      <c r="Y392" s="689"/>
      <c r="Z392" s="592"/>
      <c r="AA392" s="592"/>
      <c r="AB392" s="592"/>
      <c r="AC392" s="592"/>
      <c r="AD392" s="696"/>
      <c r="AE392" s="592"/>
      <c r="AF392" s="592"/>
      <c r="AG392" s="592"/>
      <c r="AH392" s="592"/>
      <c r="AI392" s="703"/>
      <c r="AJ392" s="592"/>
      <c r="AK392" s="592"/>
      <c r="AL392" s="592"/>
      <c r="AM392" s="592"/>
      <c r="AN392" s="592"/>
    </row>
    <row r="393" ht="13.5" customHeight="1">
      <c r="B393" s="658"/>
      <c r="G393" s="269"/>
      <c r="I393" s="659"/>
      <c r="J393" s="681"/>
      <c r="K393" s="592"/>
      <c r="L393" s="592"/>
      <c r="M393" s="592"/>
      <c r="N393" s="592"/>
      <c r="O393" s="592"/>
      <c r="P393" s="592"/>
      <c r="Q393" s="592"/>
      <c r="R393" s="592"/>
      <c r="S393" s="592"/>
      <c r="T393" s="592"/>
      <c r="U393" s="592"/>
      <c r="V393" s="592"/>
      <c r="W393" s="592"/>
      <c r="X393" s="592"/>
      <c r="Y393" s="689"/>
      <c r="Z393" s="592"/>
      <c r="AA393" s="592"/>
      <c r="AB393" s="592"/>
      <c r="AC393" s="592"/>
      <c r="AD393" s="696"/>
      <c r="AE393" s="592"/>
      <c r="AF393" s="592"/>
      <c r="AG393" s="592"/>
      <c r="AH393" s="592"/>
      <c r="AI393" s="703"/>
      <c r="AJ393" s="592"/>
      <c r="AK393" s="592"/>
      <c r="AL393" s="592"/>
      <c r="AM393" s="592"/>
      <c r="AN393" s="592"/>
    </row>
    <row r="394" ht="13.5" customHeight="1">
      <c r="A394" s="651" t="s">
        <v>973</v>
      </c>
      <c r="B394" s="658"/>
      <c r="C394" s="660" t="str">
        <f>IFERROR(VLOOKUP(A394,$B$156:$G$159,2,FALSE),IFERROR(VLOOKUP(A394,$L$156:$Q$159,2,FALSE),IFERROR(VLOOKUP(A394,$V$156:$AA$159,2,FALSE),IFERROR(VLOOKUP(A394,$AF$156:$AK$159,2,FALSE),IFERROR(VLOOKUP(A394,$B$179:$G$182,2,FALSE),IFERROR(VLOOKUP(A394,$L$179:$Q$182,2,FALSE),IFERROR(VLOOKUP(A394,$V$179:$AA$182,2,FALSE),IFERROR(VLOOKUP(A394,$AF$179:$AK$182,2,FALSE),IFERROR(VLOOKUP(A394,$B$202:$G$205,2,FALSE),IFERROR(VLOOKUP(A394,$L$202:$Q$205,2,FALSE),IFERROR(VLOOKUP(A394,$V$202:$AA$205,2,FALSE),IFERROR(VLOOKUP(A394,$AF$202:$AK$205,2,FALSE),IFERROR(VLOOKUP(A394,$B$225:$G$228,2,FALSE),IFERROR(VLOOKUP(A394,$L$225:$Q$228,2,FALSE),IFERROR(VLOOKUP(A394,$V$225:$AA$228,2,FALSE),IFERROR(VLOOKUP(A394,$AF$225:$AK$228,2,FALSE),IFERROR(VLOOKUP(A394,$B$248:$G$251,2,FALSE),IFERROR(VLOOKUP(A394,$L$248:$Q$251,2,FALSE),IFERROR(VLOOKUP(A394,$V$248:$AA$251,2,FALSE),IFERROR(VLOOKUP(A394,$AF$248:$AK$251,2,FALSE),IFERROR(VLOOKUP(A394,$B$271:$G$274,2,FALSE),IFERROR(VLOOKUP(A394,$L$271:$Q$274,2,FALSE),IFERROR(VLOOKUP(A394,$V$271:$AA$274,2,FALSE),IFERROR(VLOOKUP(A394,$AF$271:$AK$274,2,FALSE),IFERROR(VLOOKUP(A394,$B$294:$G$297,2,FALSE),IFERROR(VLOOKUP(A394,$L$294:$Q$297,2,FALSE),IFERROR(VLOOKUP(A394,$V$294:$AA$297,2,FALSE),IFERROR(VLOOKUP(A394,$AF$294:$AK$297,2,FALSE),IFERROR(VLOOKUP(A394,$B$317:$G$320,2,FALSE),IFERROR(VLOOKUP(A394,$L$317:$Q$320,2,FALSE),IFERROR(VLOOKUP(A394,$V$317:$AA$320,2,FALSE),IFERROR(VLOOKUP(A394,$AF$317:$AK$320,2,FALSE),""))))))))))))))))))))))))))))))))</f>
        <v>-</v>
      </c>
      <c r="G394" s="269"/>
      <c r="H394" s="661"/>
      <c r="I394" s="662"/>
      <c r="J394" s="592"/>
      <c r="K394" s="592"/>
      <c r="L394" s="592"/>
      <c r="M394" s="592"/>
      <c r="N394" s="592"/>
      <c r="O394" s="592"/>
      <c r="P394" s="592"/>
      <c r="Q394" s="592"/>
      <c r="R394" s="592"/>
      <c r="S394" s="592"/>
      <c r="T394" s="592"/>
      <c r="U394" s="592"/>
      <c r="V394" s="373" t="s">
        <v>83</v>
      </c>
      <c r="W394" s="691"/>
      <c r="X394" s="691"/>
      <c r="Y394" s="691"/>
      <c r="Z394" s="691"/>
      <c r="AA394" s="691"/>
      <c r="AB394" s="692" t="str">
        <f>AB346</f>
        <v>17H00 - 19H00</v>
      </c>
      <c r="AC394" s="265"/>
      <c r="AD394" s="696"/>
      <c r="AE394" s="592"/>
      <c r="AF394" s="592"/>
      <c r="AG394" s="592"/>
      <c r="AH394" s="592"/>
      <c r="AI394" s="703"/>
      <c r="AJ394" s="592"/>
      <c r="AK394" s="592"/>
      <c r="AL394" s="592"/>
      <c r="AM394" s="592"/>
      <c r="AN394" s="592"/>
    </row>
    <row r="395" ht="13.5" customHeight="1">
      <c r="B395" s="667"/>
      <c r="C395" s="668"/>
      <c r="D395" s="668"/>
      <c r="E395" s="668"/>
      <c r="F395" s="668"/>
      <c r="G395" s="669"/>
      <c r="H395" s="668"/>
      <c r="I395" s="670"/>
      <c r="J395" s="592"/>
      <c r="K395" s="592"/>
      <c r="L395" s="592"/>
      <c r="M395" s="592"/>
      <c r="N395" s="592"/>
      <c r="O395" s="592"/>
      <c r="P395" s="592"/>
      <c r="Q395" s="592"/>
      <c r="R395" s="592"/>
      <c r="S395" s="592"/>
      <c r="T395" s="592"/>
      <c r="U395" s="592"/>
      <c r="V395" s="693">
        <v>58.0</v>
      </c>
      <c r="W395" s="620" t="str">
        <f>IF(COUNTBLANK(AC383:AC386)=2,IF(AC383&gt;AC385,W383,W385),"")</f>
        <v/>
      </c>
      <c r="AA395" s="269"/>
      <c r="AB395" s="673"/>
      <c r="AC395" s="271"/>
      <c r="AD395" s="696"/>
      <c r="AE395" s="592"/>
      <c r="AF395" s="592"/>
      <c r="AG395" s="592"/>
      <c r="AH395" s="592"/>
      <c r="AI395" s="703"/>
      <c r="AJ395" s="592"/>
      <c r="AK395" s="592"/>
      <c r="AL395" s="592"/>
      <c r="AM395" s="592"/>
      <c r="AN395" s="592"/>
    </row>
    <row r="396" ht="13.5" customHeight="1">
      <c r="A396" s="592"/>
      <c r="B396" s="592"/>
      <c r="C396" s="592"/>
      <c r="D396" s="592"/>
      <c r="E396" s="592"/>
      <c r="F396" s="592"/>
      <c r="G396" s="592"/>
      <c r="H396" s="592"/>
      <c r="I396" s="592"/>
      <c r="J396" s="592"/>
      <c r="K396" s="592"/>
      <c r="L396" s="592"/>
      <c r="M396" s="592"/>
      <c r="N396" s="592"/>
      <c r="O396" s="592"/>
      <c r="P396" s="592"/>
      <c r="Q396" s="592"/>
      <c r="R396" s="592"/>
      <c r="S396" s="592"/>
      <c r="T396" s="592"/>
      <c r="U396" s="592"/>
      <c r="V396" s="378"/>
      <c r="AA396" s="269"/>
      <c r="AC396" s="267"/>
      <c r="AD396" s="704"/>
      <c r="AE396" s="592"/>
      <c r="AF396" s="592"/>
      <c r="AG396" s="592"/>
      <c r="AH396" s="592"/>
      <c r="AI396" s="703"/>
      <c r="AJ396" s="592"/>
      <c r="AK396" s="592"/>
      <c r="AL396" s="592"/>
      <c r="AM396" s="592"/>
      <c r="AN396" s="592"/>
    </row>
    <row r="397" ht="13.5" customHeight="1">
      <c r="A397" s="645"/>
      <c r="B397" s="646" t="s">
        <v>946</v>
      </c>
      <c r="C397" s="647"/>
      <c r="D397" s="647"/>
      <c r="E397" s="647"/>
      <c r="F397" s="647"/>
      <c r="G397" s="648" t="str">
        <f>G391</f>
        <v>17H00 - 19H00</v>
      </c>
      <c r="H397" s="649"/>
      <c r="I397" s="650"/>
      <c r="J397" s="592"/>
      <c r="K397" s="592"/>
      <c r="L397" s="592"/>
      <c r="M397" s="592"/>
      <c r="N397" s="592"/>
      <c r="O397" s="592"/>
      <c r="P397" s="592"/>
      <c r="Q397" s="592"/>
      <c r="R397" s="592"/>
      <c r="S397" s="592"/>
      <c r="T397" s="592"/>
      <c r="U397" s="592"/>
      <c r="V397" s="378"/>
      <c r="W397" s="613" t="str">
        <f>IF(COUNTBLANK(AC407:AC410)=2,IF(AC407&gt;AC409,W407,W409),"")</f>
        <v/>
      </c>
      <c r="AA397" s="269"/>
      <c r="AB397" s="694"/>
      <c r="AC397" s="273"/>
      <c r="AD397" s="592"/>
      <c r="AE397" s="592"/>
      <c r="AF397" s="592"/>
      <c r="AG397" s="592"/>
      <c r="AH397" s="592"/>
      <c r="AI397" s="703"/>
      <c r="AJ397" s="592"/>
      <c r="AK397" s="592"/>
      <c r="AL397" s="592"/>
      <c r="AM397" s="592"/>
      <c r="AN397" s="592"/>
    </row>
    <row r="398" ht="13.5" customHeight="1">
      <c r="A398" s="651" t="s">
        <v>974</v>
      </c>
      <c r="B398" s="652">
        <v>39.0</v>
      </c>
      <c r="C398" s="653" t="str">
        <f>IFERROR(VLOOKUP(A398,$B$156:$G$159,2,FALSE),IFERROR(VLOOKUP(A398,$L$156:$Q$159,2,FALSE),IFERROR(VLOOKUP(A398,$V$156:$AA$159,2,FALSE),IFERROR(VLOOKUP(A398,$AF$156:$AK$159,2,FALSE),IFERROR(VLOOKUP(A398,$B$179:$G$182,2,FALSE),IFERROR(VLOOKUP(A398,$L$179:$Q$182,2,FALSE),IFERROR(VLOOKUP(A398,$V$179:$AA$182,2,FALSE),IFERROR(VLOOKUP(A398,$AF$179:$AK$182,2,FALSE),IFERROR(VLOOKUP(A398,$B$202:$G$205,2,FALSE),IFERROR(VLOOKUP(A398,$L$202:$Q$205,2,FALSE),IFERROR(VLOOKUP(A398,$V$202:$AA$205,2,FALSE),IFERROR(VLOOKUP(A398,$AF$202:$AK$205,2,FALSE),IFERROR(VLOOKUP(A398,$B$225:$G$228,2,FALSE),IFERROR(VLOOKUP(A398,$L$225:$Q$228,2,FALSE),IFERROR(VLOOKUP(A398,$V$225:$AA$228,2,FALSE),IFERROR(VLOOKUP(A398,$AF$225:$AK$228,2,FALSE),IFERROR(VLOOKUP(A398,$B$248:$G$251,2,FALSE),IFERROR(VLOOKUP(A398,$L$248:$Q$251,2,FALSE),IFERROR(VLOOKUP(A398,$V$248:$AA$251,2,FALSE),IFERROR(VLOOKUP(A398,$AF$248:$AK$251,2,FALSE),IFERROR(VLOOKUP(A398,$B$271:$G$274,2,FALSE),IFERROR(VLOOKUP(A398,$L$271:$Q$274,2,FALSE),IFERROR(VLOOKUP(A398,$V$271:$AA$274,2,FALSE),IFERROR(VLOOKUP(A398,$AF$271:$AK$274,2,FALSE),IFERROR(VLOOKUP(A398,$B$294:$G$297,2,FALSE),IFERROR(VLOOKUP(A398,$L$294:$Q$297,2,FALSE),IFERROR(VLOOKUP(A398,$V$294:$AA$297,2,FALSE),IFERROR(VLOOKUP(A398,$AF$294:$AK$297,2,FALSE),IFERROR(VLOOKUP(A398,$B$317:$G$320,2,FALSE),IFERROR(VLOOKUP(A398,$L$317:$Q$320,2,FALSE),IFERROR(VLOOKUP(A398,$V$317:$AA$320,2,FALSE),IFERROR(VLOOKUP(A398,$AF$317:$AK$320,2,FALSE),""))))))))))))))))))))))))))))))))</f>
        <v>-</v>
      </c>
      <c r="D398" s="654"/>
      <c r="E398" s="654"/>
      <c r="F398" s="654"/>
      <c r="G398" s="655"/>
      <c r="H398" s="656"/>
      <c r="I398" s="657"/>
      <c r="J398" s="592"/>
      <c r="K398" s="592"/>
      <c r="L398" s="592"/>
      <c r="M398" s="592"/>
      <c r="N398" s="592"/>
      <c r="O398" s="592"/>
      <c r="P398" s="592"/>
      <c r="Q398" s="592"/>
      <c r="R398" s="592"/>
      <c r="S398" s="592"/>
      <c r="T398" s="592"/>
      <c r="U398" s="592"/>
      <c r="V398" s="382"/>
      <c r="W398" s="281"/>
      <c r="X398" s="281"/>
      <c r="Y398" s="281"/>
      <c r="Z398" s="281"/>
      <c r="AA398" s="280"/>
      <c r="AB398" s="281"/>
      <c r="AC398" s="282"/>
      <c r="AD398" s="592"/>
      <c r="AE398" s="592"/>
      <c r="AF398" s="592"/>
      <c r="AG398" s="592"/>
      <c r="AH398" s="592"/>
      <c r="AI398" s="703"/>
      <c r="AJ398" s="592"/>
      <c r="AK398" s="592"/>
      <c r="AL398" s="592"/>
      <c r="AM398" s="592"/>
      <c r="AN398" s="592"/>
    </row>
    <row r="399" ht="13.5" customHeight="1">
      <c r="B399" s="658"/>
      <c r="G399" s="269"/>
      <c r="I399" s="659"/>
      <c r="J399" s="592"/>
      <c r="K399" s="592"/>
      <c r="L399" s="592"/>
      <c r="M399" s="592"/>
      <c r="N399" s="592"/>
      <c r="O399" s="592"/>
      <c r="P399" s="592"/>
      <c r="Q399" s="592"/>
      <c r="R399" s="592"/>
      <c r="S399" s="592"/>
      <c r="T399" s="592"/>
      <c r="U399" s="592"/>
      <c r="V399" s="592"/>
      <c r="W399" s="592"/>
      <c r="X399" s="592"/>
      <c r="Y399" s="689"/>
      <c r="Z399" s="592"/>
      <c r="AA399" s="592"/>
      <c r="AB399" s="592"/>
      <c r="AC399" s="592"/>
      <c r="AD399" s="592"/>
      <c r="AE399" s="592"/>
      <c r="AF399" s="592"/>
      <c r="AG399" s="592"/>
      <c r="AH399" s="592"/>
      <c r="AI399" s="703"/>
      <c r="AJ399" s="592"/>
      <c r="AK399" s="592"/>
      <c r="AL399" s="592"/>
      <c r="AM399" s="592"/>
      <c r="AN399" s="592"/>
    </row>
    <row r="400" ht="13.5" customHeight="1">
      <c r="A400" s="651" t="s">
        <v>975</v>
      </c>
      <c r="B400" s="658"/>
      <c r="C400" s="660" t="str">
        <f>IFERROR(VLOOKUP(A400,$B$156:$G$159,2,FALSE),IFERROR(VLOOKUP(A400,$L$156:$Q$159,2,FALSE),IFERROR(VLOOKUP(A400,$V$156:$AA$159,2,FALSE),IFERROR(VLOOKUP(A400,$AF$156:$AK$159,2,FALSE),IFERROR(VLOOKUP(A400,$B$179:$G$182,2,FALSE),IFERROR(VLOOKUP(A400,$L$179:$Q$182,2,FALSE),IFERROR(VLOOKUP(A400,$V$179:$AA$182,2,FALSE),IFERROR(VLOOKUP(A400,$AF$179:$AK$182,2,FALSE),IFERROR(VLOOKUP(A400,$B$202:$G$205,2,FALSE),IFERROR(VLOOKUP(A400,$L$202:$Q$205,2,FALSE),IFERROR(VLOOKUP(A400,$V$202:$AA$205,2,FALSE),IFERROR(VLOOKUP(A400,$AF$202:$AK$205,2,FALSE),IFERROR(VLOOKUP(A400,$B$225:$G$228,2,FALSE),IFERROR(VLOOKUP(A400,$L$225:$Q$228,2,FALSE),IFERROR(VLOOKUP(A400,$V$225:$AA$228,2,FALSE),IFERROR(VLOOKUP(A400,$AF$225:$AK$228,2,FALSE),IFERROR(VLOOKUP(A400,$B$248:$G$251,2,FALSE),IFERROR(VLOOKUP(A400,$L$248:$Q$251,2,FALSE),IFERROR(VLOOKUP(A400,$V$248:$AA$251,2,FALSE),IFERROR(VLOOKUP(A400,$AF$248:$AK$251,2,FALSE),IFERROR(VLOOKUP(A400,$B$271:$G$274,2,FALSE),IFERROR(VLOOKUP(A400,$L$271:$Q$274,2,FALSE),IFERROR(VLOOKUP(A400,$V$271:$AA$274,2,FALSE),IFERROR(VLOOKUP(A400,$AF$271:$AK$274,2,FALSE),IFERROR(VLOOKUP(A400,$B$294:$G$297,2,FALSE),IFERROR(VLOOKUP(A400,$L$294:$Q$297,2,FALSE),IFERROR(VLOOKUP(A400,$V$294:$AA$297,2,FALSE),IFERROR(VLOOKUP(A400,$AF$294:$AK$297,2,FALSE),IFERROR(VLOOKUP(A400,$B$317:$G$320,2,FALSE),IFERROR(VLOOKUP(A400,$L$317:$Q$320,2,FALSE),IFERROR(VLOOKUP(A400,$V$317:$AA$320,2,FALSE),IFERROR(VLOOKUP(A400,$AF$317:$AK$320,2,FALSE),""))))))))))))))))))))))))))))))))</f>
        <v>-</v>
      </c>
      <c r="G400" s="269"/>
      <c r="H400" s="661"/>
      <c r="I400" s="662"/>
      <c r="J400" s="663"/>
      <c r="K400" s="592"/>
      <c r="L400" s="324" t="s">
        <v>301</v>
      </c>
      <c r="M400" s="665"/>
      <c r="N400" s="665"/>
      <c r="O400" s="665"/>
      <c r="P400" s="665"/>
      <c r="Q400" s="665"/>
      <c r="R400" s="666" t="str">
        <f>R388</f>
        <v>10H15 - 12H15 </v>
      </c>
      <c r="S400" s="328"/>
      <c r="T400" s="592"/>
      <c r="U400" s="592"/>
      <c r="V400" s="592"/>
      <c r="W400" s="592"/>
      <c r="X400" s="592"/>
      <c r="Y400" s="689"/>
      <c r="Z400" s="592"/>
      <c r="AA400" s="592"/>
      <c r="AB400" s="592"/>
      <c r="AC400" s="592"/>
      <c r="AD400" s="592"/>
      <c r="AE400" s="592"/>
      <c r="AF400" s="592"/>
      <c r="AG400" s="592"/>
      <c r="AH400" s="592"/>
      <c r="AI400" s="703"/>
      <c r="AJ400" s="592"/>
      <c r="AK400" s="592"/>
      <c r="AL400" s="592"/>
      <c r="AM400" s="592"/>
      <c r="AN400" s="592"/>
    </row>
    <row r="401" ht="13.5" customHeight="1">
      <c r="B401" s="667"/>
      <c r="C401" s="668"/>
      <c r="D401" s="668"/>
      <c r="E401" s="668"/>
      <c r="F401" s="668"/>
      <c r="G401" s="669"/>
      <c r="H401" s="668"/>
      <c r="I401" s="670"/>
      <c r="J401" s="671"/>
      <c r="K401" s="592"/>
      <c r="L401" s="672">
        <v>55.0</v>
      </c>
      <c r="M401" s="620" t="str">
        <f>IF(COUNTBLANK(I398:I401)=2,IF(I398&gt;I400,C398,C400),"")</f>
        <v/>
      </c>
      <c r="Q401" s="269"/>
      <c r="R401" s="673"/>
      <c r="S401" s="674"/>
      <c r="T401" s="592"/>
      <c r="U401" s="592"/>
      <c r="V401" s="592"/>
      <c r="W401" s="592"/>
      <c r="X401" s="592"/>
      <c r="Y401" s="689"/>
      <c r="Z401" s="592"/>
      <c r="AA401" s="592"/>
      <c r="AB401" s="592"/>
      <c r="AC401" s="592"/>
      <c r="AD401" s="592"/>
      <c r="AE401" s="592"/>
      <c r="AF401" s="592"/>
      <c r="AG401" s="592"/>
      <c r="AH401" s="592"/>
      <c r="AI401" s="703"/>
      <c r="AJ401" s="592"/>
      <c r="AK401" s="592"/>
      <c r="AL401" s="592"/>
      <c r="AM401" s="592"/>
      <c r="AN401" s="592"/>
    </row>
    <row r="402" ht="13.5" customHeight="1">
      <c r="A402" s="592"/>
      <c r="B402" s="592"/>
      <c r="C402" s="592"/>
      <c r="D402" s="592"/>
      <c r="E402" s="592"/>
      <c r="F402" s="592"/>
      <c r="G402" s="592"/>
      <c r="H402" s="592"/>
      <c r="I402" s="592"/>
      <c r="J402" s="671"/>
      <c r="K402" s="675"/>
      <c r="L402" s="334"/>
      <c r="Q402" s="269"/>
      <c r="S402" s="335"/>
      <c r="T402" s="592"/>
      <c r="U402" s="592"/>
      <c r="V402" s="592"/>
      <c r="W402" s="592"/>
      <c r="X402" s="592"/>
      <c r="Y402" s="689"/>
      <c r="Z402" s="592"/>
      <c r="AA402" s="592"/>
      <c r="AB402" s="592"/>
      <c r="AC402" s="592"/>
      <c r="AD402" s="592"/>
      <c r="AE402" s="592"/>
      <c r="AF402" s="592"/>
      <c r="AG402" s="592"/>
      <c r="AH402" s="592"/>
      <c r="AI402" s="703"/>
      <c r="AJ402" s="592"/>
      <c r="AK402" s="592"/>
      <c r="AL402" s="592"/>
      <c r="AM402" s="592"/>
      <c r="AN402" s="592"/>
    </row>
    <row r="403" ht="13.5" customHeight="1">
      <c r="A403" s="645"/>
      <c r="B403" s="646" t="s">
        <v>946</v>
      </c>
      <c r="C403" s="647"/>
      <c r="D403" s="647"/>
      <c r="E403" s="647"/>
      <c r="F403" s="647"/>
      <c r="G403" s="648" t="str">
        <f>G397</f>
        <v>17H00 - 19H00</v>
      </c>
      <c r="H403" s="649"/>
      <c r="I403" s="650"/>
      <c r="J403" s="671"/>
      <c r="K403" s="592"/>
      <c r="L403" s="334"/>
      <c r="M403" s="676" t="str">
        <f>IF(COUNTBLANK(I404:I407)=2,IF(I404&gt;I406,C404,C406),"")</f>
        <v/>
      </c>
      <c r="Q403" s="269"/>
      <c r="R403" s="677"/>
      <c r="S403" s="678"/>
      <c r="T403" s="679"/>
      <c r="U403" s="592"/>
      <c r="V403" s="592"/>
      <c r="W403" s="592"/>
      <c r="X403" s="592"/>
      <c r="Y403" s="689"/>
      <c r="Z403" s="592"/>
      <c r="AA403" s="592"/>
      <c r="AB403" s="592"/>
      <c r="AC403" s="592"/>
      <c r="AD403" s="592"/>
      <c r="AE403" s="592"/>
      <c r="AF403" s="592"/>
      <c r="AG403" s="592"/>
      <c r="AH403" s="592"/>
      <c r="AI403" s="703"/>
      <c r="AJ403" s="592"/>
      <c r="AK403" s="592"/>
      <c r="AL403" s="592"/>
      <c r="AM403" s="592"/>
      <c r="AN403" s="592"/>
    </row>
    <row r="404" ht="13.5" customHeight="1">
      <c r="A404" s="651" t="s">
        <v>976</v>
      </c>
      <c r="B404" s="652">
        <v>37.0</v>
      </c>
      <c r="C404" s="653" t="str">
        <f>IFERROR(VLOOKUP(A404,$B$156:$G$159,2,FALSE),IFERROR(VLOOKUP(A404,$L$156:$Q$159,2,FALSE),IFERROR(VLOOKUP(A404,$V$156:$AA$159,2,FALSE),IFERROR(VLOOKUP(A404,$AF$156:$AK$159,2,FALSE),IFERROR(VLOOKUP(A404,$B$179:$G$182,2,FALSE),IFERROR(VLOOKUP(A404,$L$179:$Q$182,2,FALSE),IFERROR(VLOOKUP(A404,$V$179:$AA$182,2,FALSE),IFERROR(VLOOKUP(A404,$AF$179:$AK$182,2,FALSE),IFERROR(VLOOKUP(A404,$B$202:$G$205,2,FALSE),IFERROR(VLOOKUP(A404,$L$202:$Q$205,2,FALSE),IFERROR(VLOOKUP(A404,$V$202:$AA$205,2,FALSE),IFERROR(VLOOKUP(A404,$AF$202:$AK$205,2,FALSE),IFERROR(VLOOKUP(A404,$B$225:$G$228,2,FALSE),IFERROR(VLOOKUP(A404,$L$225:$Q$228,2,FALSE),IFERROR(VLOOKUP(A404,$V$225:$AA$228,2,FALSE),IFERROR(VLOOKUP(A404,$AF$225:$AK$228,2,FALSE),IFERROR(VLOOKUP(A404,$B$248:$G$251,2,FALSE),IFERROR(VLOOKUP(A404,$L$248:$Q$251,2,FALSE),IFERROR(VLOOKUP(A404,$V$248:$AA$251,2,FALSE),IFERROR(VLOOKUP(A404,$AF$248:$AK$251,2,FALSE),IFERROR(VLOOKUP(A404,$B$271:$G$274,2,FALSE),IFERROR(VLOOKUP(A404,$L$271:$Q$274,2,FALSE),IFERROR(VLOOKUP(A404,$V$271:$AA$274,2,FALSE),IFERROR(VLOOKUP(A404,$AF$271:$AK$274,2,FALSE),IFERROR(VLOOKUP(A404,$B$294:$G$297,2,FALSE),IFERROR(VLOOKUP(A404,$L$294:$Q$297,2,FALSE),IFERROR(VLOOKUP(A404,$V$294:$AA$297,2,FALSE),IFERROR(VLOOKUP(A404,$AF$294:$AK$297,2,FALSE),IFERROR(VLOOKUP(A404,$B$317:$G$320,2,FALSE),IFERROR(VLOOKUP(A404,$L$317:$Q$320,2,FALSE),IFERROR(VLOOKUP(A404,$V$317:$AA$320,2,FALSE),IFERROR(VLOOKUP(A404,$AF$317:$AK$320,2,FALSE),""))))))))))))))))))))))))))))))))</f>
        <v>-</v>
      </c>
      <c r="D404" s="654"/>
      <c r="E404" s="654"/>
      <c r="F404" s="654"/>
      <c r="G404" s="655"/>
      <c r="H404" s="656"/>
      <c r="I404" s="657"/>
      <c r="J404" s="671"/>
      <c r="K404" s="592"/>
      <c r="L404" s="345"/>
      <c r="M404" s="346"/>
      <c r="N404" s="346"/>
      <c r="O404" s="346"/>
      <c r="P404" s="346"/>
      <c r="Q404" s="347"/>
      <c r="R404" s="346"/>
      <c r="S404" s="348"/>
      <c r="T404" s="680"/>
      <c r="U404" s="592"/>
      <c r="V404" s="592"/>
      <c r="W404" s="592"/>
      <c r="X404" s="592"/>
      <c r="Y404" s="689"/>
      <c r="Z404" s="592"/>
      <c r="AA404" s="592"/>
      <c r="AB404" s="592"/>
      <c r="AC404" s="592"/>
      <c r="AD404" s="592"/>
      <c r="AE404" s="592"/>
      <c r="AF404" s="592"/>
      <c r="AG404" s="592"/>
      <c r="AH404" s="592"/>
      <c r="AI404" s="703"/>
      <c r="AJ404" s="592"/>
      <c r="AK404" s="592"/>
      <c r="AL404" s="592"/>
      <c r="AM404" s="592"/>
      <c r="AN404" s="592"/>
    </row>
    <row r="405" ht="13.5" customHeight="1">
      <c r="B405" s="658"/>
      <c r="G405" s="269"/>
      <c r="I405" s="659"/>
      <c r="J405" s="681"/>
      <c r="K405" s="592"/>
      <c r="L405" s="592"/>
      <c r="M405" s="592"/>
      <c r="N405" s="592"/>
      <c r="O405" s="592"/>
      <c r="P405" s="592"/>
      <c r="Q405" s="592"/>
      <c r="R405" s="592"/>
      <c r="S405" s="592"/>
      <c r="T405" s="680"/>
      <c r="U405" s="592"/>
      <c r="V405" s="592"/>
      <c r="W405" s="592"/>
      <c r="X405" s="592"/>
      <c r="Y405" s="689"/>
      <c r="Z405" s="592"/>
      <c r="AA405" s="592"/>
      <c r="AB405" s="592"/>
      <c r="AC405" s="592"/>
      <c r="AD405" s="592"/>
      <c r="AE405" s="592"/>
      <c r="AF405" s="592"/>
      <c r="AG405" s="592"/>
      <c r="AH405" s="592"/>
      <c r="AI405" s="703"/>
      <c r="AJ405" s="592"/>
      <c r="AK405" s="592"/>
      <c r="AL405" s="592"/>
      <c r="AM405" s="592"/>
      <c r="AN405" s="592"/>
    </row>
    <row r="406" ht="13.5" customHeight="1">
      <c r="A406" s="651" t="s">
        <v>977</v>
      </c>
      <c r="B406" s="658"/>
      <c r="C406" s="660" t="str">
        <f>IFERROR(VLOOKUP(A406,$B$156:$G$159,2,FALSE),IFERROR(VLOOKUP(A406,$L$156:$Q$159,2,FALSE),IFERROR(VLOOKUP(A406,$V$156:$AA$159,2,FALSE),IFERROR(VLOOKUP(A406,$AF$156:$AK$159,2,FALSE),IFERROR(VLOOKUP(A406,$B$179:$G$182,2,FALSE),IFERROR(VLOOKUP(A406,$L$179:$Q$182,2,FALSE),IFERROR(VLOOKUP(A406,$V$179:$AA$182,2,FALSE),IFERROR(VLOOKUP(A406,$AF$179:$AK$182,2,FALSE),IFERROR(VLOOKUP(A406,$B$202:$G$205,2,FALSE),IFERROR(VLOOKUP(A406,$L$202:$Q$205,2,FALSE),IFERROR(VLOOKUP(A406,$V$202:$AA$205,2,FALSE),IFERROR(VLOOKUP(A406,$AF$202:$AK$205,2,FALSE),IFERROR(VLOOKUP(A406,$B$225:$G$228,2,FALSE),IFERROR(VLOOKUP(A406,$L$225:$Q$228,2,FALSE),IFERROR(VLOOKUP(A406,$V$225:$AA$228,2,FALSE),IFERROR(VLOOKUP(A406,$AF$225:$AK$228,2,FALSE),IFERROR(VLOOKUP(A406,$B$248:$G$251,2,FALSE),IFERROR(VLOOKUP(A406,$L$248:$Q$251,2,FALSE),IFERROR(VLOOKUP(A406,$V$248:$AA$251,2,FALSE),IFERROR(VLOOKUP(A406,$AF$248:$AK$251,2,FALSE),IFERROR(VLOOKUP(A406,$B$271:$G$274,2,FALSE),IFERROR(VLOOKUP(A406,$L$271:$Q$274,2,FALSE),IFERROR(VLOOKUP(A406,$V$271:$AA$274,2,FALSE),IFERROR(VLOOKUP(A406,$AF$271:$AK$274,2,FALSE),IFERROR(VLOOKUP(A406,$B$294:$G$297,2,FALSE),IFERROR(VLOOKUP(A406,$L$294:$Q$297,2,FALSE),IFERROR(VLOOKUP(A406,$V$294:$AA$297,2,FALSE),IFERROR(VLOOKUP(A406,$AF$294:$AK$297,2,FALSE),IFERROR(VLOOKUP(A406,$B$317:$G$320,2,FALSE),IFERROR(VLOOKUP(A406,$L$317:$Q$320,2,FALSE),IFERROR(VLOOKUP(A406,$V$317:$AA$320,2,FALSE),IFERROR(VLOOKUP(A406,$AF$317:$AK$320,2,FALSE),""))))))))))))))))))))))))))))))))</f>
        <v>-</v>
      </c>
      <c r="G406" s="269"/>
      <c r="H406" s="661"/>
      <c r="I406" s="662"/>
      <c r="J406" s="592"/>
      <c r="K406" s="592"/>
      <c r="L406" s="592"/>
      <c r="M406" s="592"/>
      <c r="N406" s="592"/>
      <c r="O406" s="592"/>
      <c r="P406" s="592"/>
      <c r="Q406" s="592"/>
      <c r="R406" s="592"/>
      <c r="S406" s="592"/>
      <c r="T406" s="680"/>
      <c r="U406" s="592"/>
      <c r="V406" s="341" t="s">
        <v>305</v>
      </c>
      <c r="W406" s="682"/>
      <c r="X406" s="682"/>
      <c r="Y406" s="682"/>
      <c r="Z406" s="682"/>
      <c r="AA406" s="682"/>
      <c r="AB406" s="683" t="str">
        <f>AB382</f>
        <v>14H15 - 16H15</v>
      </c>
      <c r="AC406" s="344"/>
      <c r="AD406" s="592"/>
      <c r="AE406" s="592"/>
      <c r="AF406" s="592"/>
      <c r="AG406" s="592"/>
      <c r="AH406" s="592"/>
      <c r="AI406" s="703"/>
      <c r="AJ406" s="592"/>
      <c r="AK406" s="592"/>
      <c r="AL406" s="592"/>
      <c r="AM406" s="592"/>
      <c r="AN406" s="592"/>
    </row>
    <row r="407" ht="13.5" customHeight="1">
      <c r="B407" s="667"/>
      <c r="C407" s="668"/>
      <c r="D407" s="668"/>
      <c r="E407" s="668"/>
      <c r="F407" s="668"/>
      <c r="G407" s="669"/>
      <c r="H407" s="668"/>
      <c r="I407" s="670"/>
      <c r="J407" s="592"/>
      <c r="K407" s="592"/>
      <c r="L407" s="592"/>
      <c r="M407" s="592"/>
      <c r="N407" s="592"/>
      <c r="O407" s="592"/>
      <c r="P407" s="592"/>
      <c r="Q407" s="592"/>
      <c r="R407" s="592"/>
      <c r="S407" s="592"/>
      <c r="T407" s="680"/>
      <c r="U407" s="592"/>
      <c r="V407" s="684">
        <v>50.0</v>
      </c>
      <c r="W407" s="620" t="str">
        <f>IF(COUNTBLANK(S401:S404)=2,IF(S401&gt;S403,M401,M403),"")</f>
        <v/>
      </c>
      <c r="AA407" s="269"/>
      <c r="AB407" s="673"/>
      <c r="AC407" s="685"/>
      <c r="AD407" s="592"/>
      <c r="AE407" s="592"/>
      <c r="AF407" s="592"/>
      <c r="AG407" s="592"/>
      <c r="AH407" s="592"/>
      <c r="AI407" s="703"/>
      <c r="AJ407" s="592"/>
      <c r="AK407" s="592"/>
      <c r="AL407" s="592"/>
      <c r="AM407" s="592"/>
      <c r="AN407" s="592"/>
    </row>
    <row r="408" ht="13.5" customHeight="1">
      <c r="A408" s="592"/>
      <c r="B408" s="592"/>
      <c r="C408" s="592"/>
      <c r="D408" s="592"/>
      <c r="E408" s="592"/>
      <c r="F408" s="592"/>
      <c r="G408" s="592"/>
      <c r="H408" s="592"/>
      <c r="I408" s="592"/>
      <c r="J408" s="592"/>
      <c r="K408" s="592"/>
      <c r="L408" s="592"/>
      <c r="M408" s="592"/>
      <c r="N408" s="592"/>
      <c r="O408" s="592"/>
      <c r="P408" s="592"/>
      <c r="Q408" s="592"/>
      <c r="R408" s="592"/>
      <c r="S408" s="592"/>
      <c r="T408" s="680"/>
      <c r="U408" s="686"/>
      <c r="V408" s="357"/>
      <c r="AA408" s="269"/>
      <c r="AC408" s="358"/>
      <c r="AD408" s="592"/>
      <c r="AE408" s="592"/>
      <c r="AF408" s="592"/>
      <c r="AG408" s="592"/>
      <c r="AH408" s="592"/>
      <c r="AI408" s="703"/>
      <c r="AJ408" s="592"/>
      <c r="AK408" s="592"/>
      <c r="AL408" s="592"/>
      <c r="AM408" s="592"/>
      <c r="AN408" s="592"/>
    </row>
    <row r="409" ht="13.5" customHeight="1">
      <c r="A409" s="645"/>
      <c r="B409" s="646" t="s">
        <v>946</v>
      </c>
      <c r="C409" s="647"/>
      <c r="D409" s="647"/>
      <c r="E409" s="647"/>
      <c r="F409" s="647"/>
      <c r="G409" s="648" t="str">
        <f>G403</f>
        <v>17H00 - 19H00</v>
      </c>
      <c r="H409" s="649"/>
      <c r="I409" s="650"/>
      <c r="J409" s="592"/>
      <c r="K409" s="592"/>
      <c r="L409" s="592"/>
      <c r="M409" s="592"/>
      <c r="N409" s="592"/>
      <c r="O409" s="592"/>
      <c r="P409" s="592"/>
      <c r="Q409" s="592"/>
      <c r="R409" s="592"/>
      <c r="S409" s="592"/>
      <c r="T409" s="680"/>
      <c r="U409" s="592"/>
      <c r="V409" s="357"/>
      <c r="W409" s="606" t="str">
        <f>IF(COUNTBLANK(S413:S416)=2,IF(S413&gt;S415,M413,M415),"")</f>
        <v/>
      </c>
      <c r="AA409" s="269"/>
      <c r="AB409" s="687"/>
      <c r="AC409" s="688"/>
      <c r="AD409" s="592"/>
      <c r="AE409" s="592"/>
      <c r="AF409" s="592"/>
      <c r="AG409" s="592"/>
      <c r="AH409" s="592"/>
      <c r="AI409" s="703"/>
      <c r="AJ409" s="592"/>
      <c r="AK409" s="592"/>
      <c r="AL409" s="592"/>
      <c r="AM409" s="592"/>
      <c r="AN409" s="592"/>
    </row>
    <row r="410" ht="13.5" customHeight="1">
      <c r="A410" s="651" t="s">
        <v>978</v>
      </c>
      <c r="B410" s="652">
        <v>35.0</v>
      </c>
      <c r="C410" s="653" t="str">
        <f>IFERROR(VLOOKUP(A410,$B$156:$G$159,2,FALSE),IFERROR(VLOOKUP(A410,$L$156:$Q$159,2,FALSE),IFERROR(VLOOKUP(A410,$V$156:$AA$159,2,FALSE),IFERROR(VLOOKUP(A410,$AF$156:$AK$159,2,FALSE),IFERROR(VLOOKUP(A410,$B$179:$G$182,2,FALSE),IFERROR(VLOOKUP(A410,$L$179:$Q$182,2,FALSE),IFERROR(VLOOKUP(A410,$V$179:$AA$182,2,FALSE),IFERROR(VLOOKUP(A410,$AF$179:$AK$182,2,FALSE),IFERROR(VLOOKUP(A410,$B$202:$G$205,2,FALSE),IFERROR(VLOOKUP(A410,$L$202:$Q$205,2,FALSE),IFERROR(VLOOKUP(A410,$V$202:$AA$205,2,FALSE),IFERROR(VLOOKUP(A410,$AF$202:$AK$205,2,FALSE),IFERROR(VLOOKUP(A410,$B$225:$G$228,2,FALSE),IFERROR(VLOOKUP(A410,$L$225:$Q$228,2,FALSE),IFERROR(VLOOKUP(A410,$V$225:$AA$228,2,FALSE),IFERROR(VLOOKUP(A410,$AF$225:$AK$228,2,FALSE),IFERROR(VLOOKUP(A410,$B$248:$G$251,2,FALSE),IFERROR(VLOOKUP(A410,$L$248:$Q$251,2,FALSE),IFERROR(VLOOKUP(A410,$V$248:$AA$251,2,FALSE),IFERROR(VLOOKUP(A410,$AF$248:$AK$251,2,FALSE),IFERROR(VLOOKUP(A410,$B$271:$G$274,2,FALSE),IFERROR(VLOOKUP(A410,$L$271:$Q$274,2,FALSE),IFERROR(VLOOKUP(A410,$V$271:$AA$274,2,FALSE),IFERROR(VLOOKUP(A410,$AF$271:$AK$274,2,FALSE),IFERROR(VLOOKUP(A410,$B$294:$G$297,2,FALSE),IFERROR(VLOOKUP(A410,$L$294:$Q$297,2,FALSE),IFERROR(VLOOKUP(A410,$V$294:$AA$297,2,FALSE),IFERROR(VLOOKUP(A410,$AF$294:$AK$297,2,FALSE),IFERROR(VLOOKUP(A410,$B$317:$G$320,2,FALSE),IFERROR(VLOOKUP(A410,$L$317:$Q$320,2,FALSE),IFERROR(VLOOKUP(A410,$V$317:$AA$320,2,FALSE),IFERROR(VLOOKUP(A410,$AF$317:$AK$320,2,FALSE),""))))))))))))))))))))))))))))))))</f>
        <v>-</v>
      </c>
      <c r="D410" s="654"/>
      <c r="E410" s="654"/>
      <c r="F410" s="654"/>
      <c r="G410" s="655"/>
      <c r="H410" s="656"/>
      <c r="I410" s="657"/>
      <c r="J410" s="592"/>
      <c r="K410" s="592"/>
      <c r="L410" s="592"/>
      <c r="M410" s="592"/>
      <c r="N410" s="592"/>
      <c r="O410" s="592"/>
      <c r="P410" s="592"/>
      <c r="Q410" s="592"/>
      <c r="R410" s="592"/>
      <c r="S410" s="592"/>
      <c r="T410" s="680"/>
      <c r="U410" s="592"/>
      <c r="V410" s="364"/>
      <c r="W410" s="365"/>
      <c r="X410" s="365"/>
      <c r="Y410" s="365"/>
      <c r="Z410" s="365"/>
      <c r="AA410" s="366"/>
      <c r="AB410" s="365"/>
      <c r="AC410" s="367"/>
      <c r="AD410" s="592"/>
      <c r="AE410" s="592"/>
      <c r="AF410" s="592"/>
      <c r="AG410" s="592"/>
      <c r="AH410" s="592"/>
      <c r="AI410" s="703"/>
      <c r="AJ410" s="592"/>
      <c r="AK410" s="592"/>
      <c r="AL410" s="592"/>
      <c r="AM410" s="592"/>
      <c r="AN410" s="592"/>
    </row>
    <row r="411" ht="13.5" customHeight="1">
      <c r="B411" s="658"/>
      <c r="G411" s="269"/>
      <c r="I411" s="659"/>
      <c r="J411" s="592"/>
      <c r="K411" s="592"/>
      <c r="L411" s="592"/>
      <c r="M411" s="592"/>
      <c r="N411" s="592"/>
      <c r="O411" s="592"/>
      <c r="P411" s="592"/>
      <c r="Q411" s="592"/>
      <c r="R411" s="592"/>
      <c r="S411" s="592"/>
      <c r="T411" s="680"/>
      <c r="U411" s="592"/>
      <c r="V411" s="592"/>
      <c r="W411" s="592"/>
      <c r="X411" s="592"/>
      <c r="Y411" s="592"/>
      <c r="Z411" s="592"/>
      <c r="AA411" s="592"/>
      <c r="AB411" s="592"/>
      <c r="AC411" s="592"/>
      <c r="AD411" s="592"/>
      <c r="AE411" s="592"/>
      <c r="AF411" s="592"/>
      <c r="AG411" s="592"/>
      <c r="AH411" s="592"/>
      <c r="AI411" s="703"/>
      <c r="AJ411" s="592"/>
      <c r="AK411" s="592"/>
      <c r="AL411" s="592"/>
      <c r="AM411" s="592"/>
      <c r="AN411" s="592"/>
    </row>
    <row r="412" ht="13.5" customHeight="1">
      <c r="A412" s="651" t="s">
        <v>979</v>
      </c>
      <c r="B412" s="658"/>
      <c r="C412" s="660" t="str">
        <f>IFERROR(VLOOKUP(A412,$B$156:$G$159,2,FALSE),IFERROR(VLOOKUP(A412,$L$156:$Q$159,2,FALSE),IFERROR(VLOOKUP(A412,$V$156:$AA$159,2,FALSE),IFERROR(VLOOKUP(A412,$AF$156:$AK$159,2,FALSE),IFERROR(VLOOKUP(A412,$B$179:$G$182,2,FALSE),IFERROR(VLOOKUP(A412,$L$179:$Q$182,2,FALSE),IFERROR(VLOOKUP(A412,$V$179:$AA$182,2,FALSE),IFERROR(VLOOKUP(A412,$AF$179:$AK$182,2,FALSE),IFERROR(VLOOKUP(A412,$B$202:$G$205,2,FALSE),IFERROR(VLOOKUP(A412,$L$202:$Q$205,2,FALSE),IFERROR(VLOOKUP(A412,$V$202:$AA$205,2,FALSE),IFERROR(VLOOKUP(A412,$AF$202:$AK$205,2,FALSE),IFERROR(VLOOKUP(A412,$B$225:$G$228,2,FALSE),IFERROR(VLOOKUP(A412,$L$225:$Q$228,2,FALSE),IFERROR(VLOOKUP(A412,$V$225:$AA$228,2,FALSE),IFERROR(VLOOKUP(A412,$AF$225:$AK$228,2,FALSE),IFERROR(VLOOKUP(A412,$B$248:$G$251,2,FALSE),IFERROR(VLOOKUP(A412,$L$248:$Q$251,2,FALSE),IFERROR(VLOOKUP(A412,$V$248:$AA$251,2,FALSE),IFERROR(VLOOKUP(A412,$AF$248:$AK$251,2,FALSE),IFERROR(VLOOKUP(A412,$B$271:$G$274,2,FALSE),IFERROR(VLOOKUP(A412,$L$271:$Q$274,2,FALSE),IFERROR(VLOOKUP(A412,$V$271:$AA$274,2,FALSE),IFERROR(VLOOKUP(A412,$AF$271:$AK$274,2,FALSE),IFERROR(VLOOKUP(A412,$B$294:$G$297,2,FALSE),IFERROR(VLOOKUP(A412,$L$294:$Q$297,2,FALSE),IFERROR(VLOOKUP(A412,$V$294:$AA$297,2,FALSE),IFERROR(VLOOKUP(A412,$AF$294:$AK$297,2,FALSE),IFERROR(VLOOKUP(A412,$B$317:$G$320,2,FALSE),IFERROR(VLOOKUP(A412,$L$317:$Q$320,2,FALSE),IFERROR(VLOOKUP(A412,$V$317:$AA$320,2,FALSE),IFERROR(VLOOKUP(A412,$AF$317:$AK$320,2,FALSE),""))))))))))))))))))))))))))))))))</f>
        <v>-</v>
      </c>
      <c r="G412" s="269"/>
      <c r="H412" s="661"/>
      <c r="I412" s="662"/>
      <c r="J412" s="663"/>
      <c r="K412" s="592"/>
      <c r="L412" s="324" t="s">
        <v>301</v>
      </c>
      <c r="M412" s="665"/>
      <c r="N412" s="665"/>
      <c r="O412" s="665"/>
      <c r="P412" s="665"/>
      <c r="Q412" s="665"/>
      <c r="R412" s="666" t="str">
        <f>R400</f>
        <v>10H15 - 12H15 </v>
      </c>
      <c r="S412" s="328"/>
      <c r="T412" s="680"/>
      <c r="U412" s="592"/>
      <c r="V412" s="592"/>
      <c r="W412" s="592"/>
      <c r="X412" s="592"/>
      <c r="Y412" s="592"/>
      <c r="Z412" s="592"/>
      <c r="AA412" s="592"/>
      <c r="AB412" s="592"/>
      <c r="AC412" s="592"/>
      <c r="AD412" s="592"/>
      <c r="AE412" s="592"/>
      <c r="AF412" s="592"/>
      <c r="AG412" s="592"/>
      <c r="AH412" s="592"/>
      <c r="AI412" s="703"/>
      <c r="AJ412" s="592"/>
      <c r="AK412" s="592"/>
      <c r="AL412" s="592"/>
      <c r="AM412" s="592"/>
      <c r="AN412" s="592"/>
    </row>
    <row r="413" ht="13.5" customHeight="1">
      <c r="B413" s="667"/>
      <c r="C413" s="668"/>
      <c r="D413" s="668"/>
      <c r="E413" s="668"/>
      <c r="F413" s="668"/>
      <c r="G413" s="669"/>
      <c r="H413" s="668"/>
      <c r="I413" s="670"/>
      <c r="J413" s="671"/>
      <c r="K413" s="592"/>
      <c r="L413" s="672">
        <v>56.0</v>
      </c>
      <c r="M413" s="620" t="str">
        <f>IF(COUNTBLANK(I410:I413)=2,IF(I410&gt;I412,C410,C412),"")</f>
        <v/>
      </c>
      <c r="Q413" s="269"/>
      <c r="R413" s="673"/>
      <c r="S413" s="674"/>
      <c r="T413" s="680"/>
      <c r="U413" s="592"/>
      <c r="V413" s="592"/>
      <c r="W413" s="592"/>
      <c r="X413" s="592"/>
      <c r="Y413" s="592"/>
      <c r="Z413" s="592"/>
      <c r="AA413" s="592"/>
      <c r="AB413" s="592"/>
      <c r="AC413" s="592"/>
      <c r="AD413" s="592"/>
      <c r="AE413" s="592"/>
      <c r="AF413" s="592"/>
      <c r="AG413" s="592"/>
      <c r="AH413" s="592"/>
      <c r="AI413" s="703"/>
      <c r="AJ413" s="592"/>
      <c r="AK413" s="592"/>
      <c r="AL413" s="592"/>
      <c r="AM413" s="592"/>
      <c r="AN413" s="592"/>
    </row>
    <row r="414" ht="13.5" customHeight="1">
      <c r="A414" s="592"/>
      <c r="B414" s="592"/>
      <c r="C414" s="592"/>
      <c r="D414" s="592"/>
      <c r="E414" s="592"/>
      <c r="F414" s="592"/>
      <c r="G414" s="592"/>
      <c r="H414" s="592"/>
      <c r="I414" s="592"/>
      <c r="J414" s="671"/>
      <c r="K414" s="675"/>
      <c r="L414" s="334"/>
      <c r="Q414" s="269"/>
      <c r="S414" s="335"/>
      <c r="T414" s="690"/>
      <c r="U414" s="592"/>
      <c r="V414" s="592"/>
      <c r="W414" s="592"/>
      <c r="X414" s="592"/>
      <c r="Y414" s="592"/>
      <c r="Z414" s="592"/>
      <c r="AA414" s="592"/>
      <c r="AB414" s="592"/>
      <c r="AC414" s="592"/>
      <c r="AD414" s="592"/>
      <c r="AE414" s="592"/>
      <c r="AF414" s="592"/>
      <c r="AG414" s="592"/>
      <c r="AH414" s="592"/>
      <c r="AI414" s="703"/>
      <c r="AJ414" s="592"/>
      <c r="AK414" s="592"/>
      <c r="AL414" s="592"/>
      <c r="AM414" s="592"/>
      <c r="AN414" s="592"/>
    </row>
    <row r="415" ht="13.5" customHeight="1">
      <c r="A415" s="645"/>
      <c r="B415" s="646" t="s">
        <v>946</v>
      </c>
      <c r="C415" s="647"/>
      <c r="D415" s="647"/>
      <c r="E415" s="647"/>
      <c r="F415" s="647"/>
      <c r="G415" s="648" t="str">
        <f>G409</f>
        <v>17H00 - 19H00</v>
      </c>
      <c r="H415" s="649"/>
      <c r="I415" s="650"/>
      <c r="J415" s="671"/>
      <c r="K415" s="592"/>
      <c r="L415" s="334"/>
      <c r="M415" s="676" t="str">
        <f>IF(COUNTBLANK(I416:I419)=2,IF(I416&gt;I418,C416,C418),"")</f>
        <v/>
      </c>
      <c r="Q415" s="269"/>
      <c r="R415" s="677"/>
      <c r="S415" s="678"/>
      <c r="T415" s="592"/>
      <c r="U415" s="592"/>
      <c r="V415" s="592"/>
      <c r="W415" s="592"/>
      <c r="X415" s="592"/>
      <c r="Y415" s="592"/>
      <c r="Z415" s="592"/>
      <c r="AA415" s="592"/>
      <c r="AB415" s="592"/>
      <c r="AC415" s="592"/>
      <c r="AD415" s="592"/>
      <c r="AE415" s="705"/>
      <c r="AF415" s="705"/>
      <c r="AG415" s="705"/>
      <c r="AH415" s="705"/>
      <c r="AI415" s="706"/>
      <c r="AJ415" s="592"/>
      <c r="AK415" s="592"/>
      <c r="AL415" s="592"/>
      <c r="AM415" s="592"/>
      <c r="AN415" s="592"/>
    </row>
    <row r="416" ht="13.5" customHeight="1">
      <c r="A416" s="651" t="s">
        <v>980</v>
      </c>
      <c r="B416" s="652">
        <v>33.0</v>
      </c>
      <c r="C416" s="653" t="str">
        <f>IFERROR(VLOOKUP(A416,$B$156:$G$159,2,FALSE),IFERROR(VLOOKUP(A416,$L$156:$Q$159,2,FALSE),IFERROR(VLOOKUP(A416,$V$156:$AA$159,2,FALSE),IFERROR(VLOOKUP(A416,$AF$156:$AK$159,2,FALSE),IFERROR(VLOOKUP(A416,$B$179:$G$182,2,FALSE),IFERROR(VLOOKUP(A416,$L$179:$Q$182,2,FALSE),IFERROR(VLOOKUP(A416,$V$179:$AA$182,2,FALSE),IFERROR(VLOOKUP(A416,$AF$179:$AK$182,2,FALSE),IFERROR(VLOOKUP(A416,$B$202:$G$205,2,FALSE),IFERROR(VLOOKUP(A416,$L$202:$Q$205,2,FALSE),IFERROR(VLOOKUP(A416,$V$202:$AA$205,2,FALSE),IFERROR(VLOOKUP(A416,$AF$202:$AK$205,2,FALSE),IFERROR(VLOOKUP(A416,$B$225:$G$228,2,FALSE),IFERROR(VLOOKUP(A416,$L$225:$Q$228,2,FALSE),IFERROR(VLOOKUP(A416,$V$225:$AA$228,2,FALSE),IFERROR(VLOOKUP(A416,$AF$225:$AK$228,2,FALSE),IFERROR(VLOOKUP(A416,$B$248:$G$251,2,FALSE),IFERROR(VLOOKUP(A416,$L$248:$Q$251,2,FALSE),IFERROR(VLOOKUP(A416,$V$248:$AA$251,2,FALSE),IFERROR(VLOOKUP(A416,$AF$248:$AK$251,2,FALSE),IFERROR(VLOOKUP(A416,$B$271:$G$274,2,FALSE),IFERROR(VLOOKUP(A416,$L$271:$Q$274,2,FALSE),IFERROR(VLOOKUP(A416,$V$271:$AA$274,2,FALSE),IFERROR(VLOOKUP(A416,$AF$271:$AK$274,2,FALSE),IFERROR(VLOOKUP(A416,$B$294:$G$297,2,FALSE),IFERROR(VLOOKUP(A416,$L$294:$Q$297,2,FALSE),IFERROR(VLOOKUP(A416,$V$294:$AA$297,2,FALSE),IFERROR(VLOOKUP(A416,$AF$294:$AK$297,2,FALSE),IFERROR(VLOOKUP(A416,$B$317:$G$320,2,FALSE),IFERROR(VLOOKUP(A416,$L$317:$Q$320,2,FALSE),IFERROR(VLOOKUP(A416,$V$317:$AA$320,2,FALSE),IFERROR(VLOOKUP(A416,$AF$317:$AK$320,2,FALSE),""))))))))))))))))))))))))))))))))</f>
        <v>-</v>
      </c>
      <c r="D416" s="654"/>
      <c r="E416" s="654"/>
      <c r="F416" s="654"/>
      <c r="G416" s="655"/>
      <c r="H416" s="656"/>
      <c r="I416" s="657"/>
      <c r="J416" s="671"/>
      <c r="K416" s="592"/>
      <c r="L416" s="345"/>
      <c r="M416" s="346"/>
      <c r="N416" s="346"/>
      <c r="O416" s="346"/>
      <c r="P416" s="346"/>
      <c r="Q416" s="347"/>
      <c r="R416" s="346"/>
      <c r="S416" s="348"/>
      <c r="T416" s="592"/>
      <c r="U416" s="592"/>
      <c r="V416" s="592"/>
      <c r="W416" s="592"/>
      <c r="X416" s="592"/>
      <c r="Y416" s="592"/>
      <c r="Z416" s="592"/>
      <c r="AA416" s="592"/>
      <c r="AB416" s="592"/>
      <c r="AC416" s="592"/>
      <c r="AD416" s="592"/>
      <c r="AE416" s="707"/>
      <c r="AF416" s="592"/>
      <c r="AG416" s="592"/>
      <c r="AH416" s="592"/>
      <c r="AI416" s="592"/>
      <c r="AJ416" s="592"/>
      <c r="AK416" s="592"/>
      <c r="AL416" s="592"/>
      <c r="AM416" s="592"/>
      <c r="AN416" s="592"/>
    </row>
    <row r="417" ht="13.5" customHeight="1">
      <c r="B417" s="658"/>
      <c r="G417" s="269"/>
      <c r="I417" s="659"/>
      <c r="J417" s="681"/>
      <c r="K417" s="592"/>
      <c r="L417" s="592"/>
      <c r="M417" s="592"/>
      <c r="N417" s="592"/>
      <c r="O417" s="592"/>
      <c r="P417" s="592"/>
      <c r="Q417" s="592"/>
      <c r="R417" s="592"/>
      <c r="S417" s="592"/>
      <c r="T417" s="592"/>
      <c r="U417" s="592"/>
      <c r="V417" s="592"/>
      <c r="W417" s="592"/>
      <c r="X417" s="592"/>
      <c r="Y417" s="592"/>
      <c r="Z417" s="592"/>
      <c r="AA417" s="592"/>
      <c r="AB417" s="592"/>
      <c r="AC417" s="592"/>
      <c r="AD417" s="592"/>
      <c r="AE417" s="707"/>
      <c r="AF417" s="592"/>
      <c r="AG417" s="592"/>
      <c r="AH417" s="592"/>
      <c r="AI417" s="592"/>
      <c r="AJ417" s="592"/>
      <c r="AK417" s="592"/>
      <c r="AL417" s="592"/>
      <c r="AM417" s="592"/>
      <c r="AN417" s="592"/>
    </row>
    <row r="418" ht="13.5" customHeight="1">
      <c r="A418" s="651" t="s">
        <v>981</v>
      </c>
      <c r="B418" s="658"/>
      <c r="C418" s="660" t="str">
        <f>IFERROR(VLOOKUP(A418,$B$156:$G$159,2,FALSE),IFERROR(VLOOKUP(A418,$L$156:$Q$159,2,FALSE),IFERROR(VLOOKUP(A418,$V$156:$AA$159,2,FALSE),IFERROR(VLOOKUP(A418,$AF$156:$AK$159,2,FALSE),IFERROR(VLOOKUP(A418,$B$179:$G$182,2,FALSE),IFERROR(VLOOKUP(A418,$L$179:$Q$182,2,FALSE),IFERROR(VLOOKUP(A418,$V$179:$AA$182,2,FALSE),IFERROR(VLOOKUP(A418,$AF$179:$AK$182,2,FALSE),IFERROR(VLOOKUP(A418,$B$202:$G$205,2,FALSE),IFERROR(VLOOKUP(A418,$L$202:$Q$205,2,FALSE),IFERROR(VLOOKUP(A418,$V$202:$AA$205,2,FALSE),IFERROR(VLOOKUP(A418,$AF$202:$AK$205,2,FALSE),IFERROR(VLOOKUP(A418,$B$225:$G$228,2,FALSE),IFERROR(VLOOKUP(A418,$L$225:$Q$228,2,FALSE),IFERROR(VLOOKUP(A418,$V$225:$AA$228,2,FALSE),IFERROR(VLOOKUP(A418,$AF$225:$AK$228,2,FALSE),IFERROR(VLOOKUP(A418,$B$248:$G$251,2,FALSE),IFERROR(VLOOKUP(A418,$L$248:$Q$251,2,FALSE),IFERROR(VLOOKUP(A418,$V$248:$AA$251,2,FALSE),IFERROR(VLOOKUP(A418,$AF$248:$AK$251,2,FALSE),IFERROR(VLOOKUP(A418,$B$271:$G$274,2,FALSE),IFERROR(VLOOKUP(A418,$L$271:$Q$274,2,FALSE),IFERROR(VLOOKUP(A418,$V$271:$AA$274,2,FALSE),IFERROR(VLOOKUP(A418,$AF$271:$AK$274,2,FALSE),IFERROR(VLOOKUP(A418,$B$294:$G$297,2,FALSE),IFERROR(VLOOKUP(A418,$L$294:$Q$297,2,FALSE),IFERROR(VLOOKUP(A418,$V$294:$AA$297,2,FALSE),IFERROR(VLOOKUP(A418,$AF$294:$AK$297,2,FALSE),IFERROR(VLOOKUP(A418,$B$317:$G$320,2,FALSE),IFERROR(VLOOKUP(A418,$L$317:$Q$320,2,FALSE),IFERROR(VLOOKUP(A418,$V$317:$AA$320,2,FALSE),IFERROR(VLOOKUP(A418,$AF$317:$AK$320,2,FALSE),""))))))))))))))))))))))))))))))))</f>
        <v>-</v>
      </c>
      <c r="G418" s="269"/>
      <c r="H418" s="661"/>
      <c r="I418" s="662"/>
      <c r="J418" s="592"/>
      <c r="K418" s="592"/>
      <c r="L418" s="592"/>
      <c r="M418" s="592"/>
      <c r="N418" s="592"/>
      <c r="O418" s="592"/>
      <c r="P418" s="592"/>
      <c r="Q418" s="592"/>
      <c r="R418" s="592"/>
      <c r="S418" s="592"/>
      <c r="T418" s="592"/>
      <c r="U418" s="592"/>
      <c r="V418" s="592"/>
      <c r="W418" s="592"/>
      <c r="X418" s="592"/>
      <c r="Y418" s="592"/>
      <c r="Z418" s="592"/>
      <c r="AA418" s="592"/>
      <c r="AB418" s="592"/>
      <c r="AC418" s="592"/>
      <c r="AD418" s="592"/>
      <c r="AE418" s="707"/>
      <c r="AF418" s="485" t="s">
        <v>91</v>
      </c>
      <c r="AG418" s="708"/>
      <c r="AH418" s="708"/>
      <c r="AI418" s="708"/>
      <c r="AJ418" s="708"/>
      <c r="AK418" s="708"/>
      <c r="AL418" s="709" t="s">
        <v>473</v>
      </c>
      <c r="AM418" s="464"/>
      <c r="AN418" s="592"/>
    </row>
    <row r="419" ht="13.5" customHeight="1">
      <c r="B419" s="667"/>
      <c r="C419" s="668"/>
      <c r="D419" s="668"/>
      <c r="E419" s="668"/>
      <c r="F419" s="668"/>
      <c r="G419" s="669"/>
      <c r="H419" s="668"/>
      <c r="I419" s="670"/>
      <c r="J419" s="592"/>
      <c r="K419" s="592"/>
      <c r="L419" s="592"/>
      <c r="M419" s="592"/>
      <c r="N419" s="592"/>
      <c r="O419" s="592"/>
      <c r="P419" s="592"/>
      <c r="Q419" s="592"/>
      <c r="R419" s="592"/>
      <c r="S419" s="592"/>
      <c r="T419" s="592"/>
      <c r="U419" s="592"/>
      <c r="V419" s="592"/>
      <c r="W419" s="592"/>
      <c r="X419" s="592"/>
      <c r="Y419" s="592"/>
      <c r="Z419" s="592"/>
      <c r="AA419" s="592"/>
      <c r="AB419" s="592"/>
      <c r="AC419" s="592"/>
      <c r="AD419" s="592"/>
      <c r="AE419" s="707"/>
      <c r="AF419" s="710">
        <v>2.0</v>
      </c>
      <c r="AG419" s="711" t="str">
        <f>IF(COUNTBLANK(AM371:AM374)=2,IF(AM371&gt;AM373,AG371,AG373),"")</f>
        <v/>
      </c>
      <c r="AK419" s="269"/>
      <c r="AL419" s="673"/>
      <c r="AM419" s="467"/>
      <c r="AN419" s="592"/>
    </row>
    <row r="420" ht="13.5" customHeight="1">
      <c r="A420" s="592"/>
      <c r="B420" s="592"/>
      <c r="C420" s="592"/>
      <c r="D420" s="592"/>
      <c r="E420" s="592"/>
      <c r="F420" s="592"/>
      <c r="G420" s="592"/>
      <c r="H420" s="592"/>
      <c r="I420" s="592"/>
      <c r="J420" s="592"/>
      <c r="K420" s="592"/>
      <c r="L420" s="592"/>
      <c r="M420" s="592"/>
      <c r="N420" s="592"/>
      <c r="O420" s="592"/>
      <c r="P420" s="592"/>
      <c r="Q420" s="592"/>
      <c r="R420" s="592"/>
      <c r="S420" s="592"/>
      <c r="T420" s="592"/>
      <c r="U420" s="592"/>
      <c r="V420" s="592"/>
      <c r="W420" s="592"/>
      <c r="X420" s="592"/>
      <c r="Y420" s="592"/>
      <c r="Z420" s="592"/>
      <c r="AA420" s="592"/>
      <c r="AB420" s="592"/>
      <c r="AC420" s="592"/>
      <c r="AD420" s="592"/>
      <c r="AE420" s="712"/>
      <c r="AF420" s="469"/>
      <c r="AK420" s="269"/>
      <c r="AM420" s="470"/>
      <c r="AN420" s="592"/>
    </row>
    <row r="421" ht="13.5" customHeight="1">
      <c r="A421" s="645"/>
      <c r="B421" s="646" t="s">
        <v>946</v>
      </c>
      <c r="C421" s="647"/>
      <c r="D421" s="647"/>
      <c r="E421" s="647"/>
      <c r="F421" s="647"/>
      <c r="G421" s="648" t="str">
        <f>G415</f>
        <v>17H00 - 19H00</v>
      </c>
      <c r="H421" s="649"/>
      <c r="I421" s="650"/>
      <c r="J421" s="592"/>
      <c r="K421" s="592"/>
      <c r="L421" s="592"/>
      <c r="M421" s="592"/>
      <c r="N421" s="592"/>
      <c r="O421" s="592"/>
      <c r="P421" s="592"/>
      <c r="Q421" s="592"/>
      <c r="R421" s="592"/>
      <c r="S421" s="592"/>
      <c r="T421" s="592"/>
      <c r="U421" s="592"/>
      <c r="V421" s="592"/>
      <c r="W421" s="592"/>
      <c r="X421" s="592"/>
      <c r="Y421" s="592"/>
      <c r="Z421" s="592"/>
      <c r="AA421" s="592"/>
      <c r="AB421" s="592"/>
      <c r="AC421" s="592"/>
      <c r="AD421" s="592"/>
      <c r="AE421" s="707"/>
      <c r="AF421" s="469"/>
      <c r="AG421" s="713" t="str">
        <f>IF(COUNTBLANK(AM467:AM470)=2,IF(AM467&gt;AM469,AG467,AG469),"")</f>
        <v/>
      </c>
      <c r="AK421" s="269"/>
      <c r="AL421" s="714"/>
      <c r="AM421" s="471"/>
      <c r="AN421" s="592"/>
    </row>
    <row r="422" ht="13.5" customHeight="1">
      <c r="A422" s="651" t="s">
        <v>982</v>
      </c>
      <c r="B422" s="652">
        <v>31.0</v>
      </c>
      <c r="C422" s="653" t="str">
        <f>IFERROR(VLOOKUP(A422,$B$156:$G$159,2,FALSE),IFERROR(VLOOKUP(A422,$L$156:$Q$159,2,FALSE),IFERROR(VLOOKUP(A422,$V$156:$AA$159,2,FALSE),IFERROR(VLOOKUP(A422,$AF$156:$AK$159,2,FALSE),IFERROR(VLOOKUP(A422,$B$179:$G$182,2,FALSE),IFERROR(VLOOKUP(A422,$L$179:$Q$182,2,FALSE),IFERROR(VLOOKUP(A422,$V$179:$AA$182,2,FALSE),IFERROR(VLOOKUP(A422,$AF$179:$AK$182,2,FALSE),IFERROR(VLOOKUP(A422,$B$202:$G$205,2,FALSE),IFERROR(VLOOKUP(A422,$L$202:$Q$205,2,FALSE),IFERROR(VLOOKUP(A422,$V$202:$AA$205,2,FALSE),IFERROR(VLOOKUP(A422,$AF$202:$AK$205,2,FALSE),IFERROR(VLOOKUP(A422,$B$225:$G$228,2,FALSE),IFERROR(VLOOKUP(A422,$L$225:$Q$228,2,FALSE),IFERROR(VLOOKUP(A422,$V$225:$AA$228,2,FALSE),IFERROR(VLOOKUP(A422,$AF$225:$AK$228,2,FALSE),IFERROR(VLOOKUP(A422,$B$248:$G$251,2,FALSE),IFERROR(VLOOKUP(A422,$L$248:$Q$251,2,FALSE),IFERROR(VLOOKUP(A422,$V$248:$AA$251,2,FALSE),IFERROR(VLOOKUP(A422,$AF$248:$AK$251,2,FALSE),IFERROR(VLOOKUP(A422,$B$271:$G$274,2,FALSE),IFERROR(VLOOKUP(A422,$L$271:$Q$274,2,FALSE),IFERROR(VLOOKUP(A422,$V$271:$AA$274,2,FALSE),IFERROR(VLOOKUP(A422,$AF$271:$AK$274,2,FALSE),IFERROR(VLOOKUP(A422,$B$294:$G$297,2,FALSE),IFERROR(VLOOKUP(A422,$L$294:$Q$297,2,FALSE),IFERROR(VLOOKUP(A422,$V$294:$AA$297,2,FALSE),IFERROR(VLOOKUP(A422,$AF$294:$AK$297,2,FALSE),IFERROR(VLOOKUP(A422,$B$317:$G$320,2,FALSE),IFERROR(VLOOKUP(A422,$L$317:$Q$320,2,FALSE),IFERROR(VLOOKUP(A422,$V$317:$AA$320,2,FALSE),IFERROR(VLOOKUP(A422,$AF$317:$AK$320,2,FALSE),""))))))))))))))))))))))))))))))))</f>
        <v>-</v>
      </c>
      <c r="D422" s="654"/>
      <c r="E422" s="654"/>
      <c r="F422" s="654"/>
      <c r="G422" s="655"/>
      <c r="H422" s="656"/>
      <c r="I422" s="657"/>
      <c r="J422" s="592"/>
      <c r="K422" s="592"/>
      <c r="L422" s="592"/>
      <c r="M422" s="592"/>
      <c r="N422" s="592"/>
      <c r="O422" s="592"/>
      <c r="P422" s="592"/>
      <c r="Q422" s="592"/>
      <c r="R422" s="592"/>
      <c r="S422" s="592"/>
      <c r="T422" s="592"/>
      <c r="U422" s="592"/>
      <c r="V422" s="592"/>
      <c r="W422" s="592"/>
      <c r="X422" s="592"/>
      <c r="Y422" s="592"/>
      <c r="Z422" s="592"/>
      <c r="AA422" s="592"/>
      <c r="AB422" s="592"/>
      <c r="AC422" s="592"/>
      <c r="AD422" s="592"/>
      <c r="AE422" s="707"/>
      <c r="AF422" s="472"/>
      <c r="AG422" s="473"/>
      <c r="AH422" s="473"/>
      <c r="AI422" s="473"/>
      <c r="AJ422" s="473"/>
      <c r="AK422" s="474"/>
      <c r="AL422" s="473"/>
      <c r="AM422" s="475"/>
      <c r="AN422" s="592"/>
    </row>
    <row r="423" ht="13.5" customHeight="1">
      <c r="B423" s="658"/>
      <c r="G423" s="269"/>
      <c r="I423" s="659"/>
      <c r="J423" s="592"/>
      <c r="K423" s="592"/>
      <c r="L423" s="592"/>
      <c r="M423" s="592"/>
      <c r="N423" s="592"/>
      <c r="O423" s="592"/>
      <c r="P423" s="592"/>
      <c r="Q423" s="592"/>
      <c r="R423" s="592"/>
      <c r="S423" s="592"/>
      <c r="T423" s="592"/>
      <c r="U423" s="592"/>
      <c r="V423" s="592"/>
      <c r="W423" s="592"/>
      <c r="X423" s="592"/>
      <c r="Y423" s="592"/>
      <c r="Z423" s="592"/>
      <c r="AA423" s="592"/>
      <c r="AB423" s="592"/>
      <c r="AC423" s="592"/>
      <c r="AD423" s="592"/>
      <c r="AE423" s="707"/>
      <c r="AF423" s="592"/>
      <c r="AG423" s="592"/>
      <c r="AH423" s="592"/>
      <c r="AI423" s="592"/>
      <c r="AJ423" s="592"/>
      <c r="AK423" s="592"/>
      <c r="AL423" s="592"/>
      <c r="AM423" s="592"/>
      <c r="AN423" s="592"/>
    </row>
    <row r="424" ht="13.5" customHeight="1">
      <c r="A424" s="651" t="s">
        <v>983</v>
      </c>
      <c r="B424" s="658"/>
      <c r="C424" s="660" t="str">
        <f>IFERROR(VLOOKUP(A424,$B$156:$G$159,2,FALSE),IFERROR(VLOOKUP(A424,$L$156:$Q$159,2,FALSE),IFERROR(VLOOKUP(A424,$V$156:$AA$159,2,FALSE),IFERROR(VLOOKUP(A424,$AF$156:$AK$159,2,FALSE),IFERROR(VLOOKUP(A424,$B$179:$G$182,2,FALSE),IFERROR(VLOOKUP(A424,$L$179:$Q$182,2,FALSE),IFERROR(VLOOKUP(A424,$V$179:$AA$182,2,FALSE),IFERROR(VLOOKUP(A424,$AF$179:$AK$182,2,FALSE),IFERROR(VLOOKUP(A424,$B$202:$G$205,2,FALSE),IFERROR(VLOOKUP(A424,$L$202:$Q$205,2,FALSE),IFERROR(VLOOKUP(A424,$V$202:$AA$205,2,FALSE),IFERROR(VLOOKUP(A424,$AF$202:$AK$205,2,FALSE),IFERROR(VLOOKUP(A424,$B$225:$G$228,2,FALSE),IFERROR(VLOOKUP(A424,$L$225:$Q$228,2,FALSE),IFERROR(VLOOKUP(A424,$V$225:$AA$228,2,FALSE),IFERROR(VLOOKUP(A424,$AF$225:$AK$228,2,FALSE),IFERROR(VLOOKUP(A424,$B$248:$G$251,2,FALSE),IFERROR(VLOOKUP(A424,$L$248:$Q$251,2,FALSE),IFERROR(VLOOKUP(A424,$V$248:$AA$251,2,FALSE),IFERROR(VLOOKUP(A424,$AF$248:$AK$251,2,FALSE),IFERROR(VLOOKUP(A424,$B$271:$G$274,2,FALSE),IFERROR(VLOOKUP(A424,$L$271:$Q$274,2,FALSE),IFERROR(VLOOKUP(A424,$V$271:$AA$274,2,FALSE),IFERROR(VLOOKUP(A424,$AF$271:$AK$274,2,FALSE),IFERROR(VLOOKUP(A424,$B$294:$G$297,2,FALSE),IFERROR(VLOOKUP(A424,$L$294:$Q$297,2,FALSE),IFERROR(VLOOKUP(A424,$V$294:$AA$297,2,FALSE),IFERROR(VLOOKUP(A424,$AF$294:$AK$297,2,FALSE),IFERROR(VLOOKUP(A424,$B$317:$G$320,2,FALSE),IFERROR(VLOOKUP(A424,$L$317:$Q$320,2,FALSE),IFERROR(VLOOKUP(A424,$V$317:$AA$320,2,FALSE),IFERROR(VLOOKUP(A424,$AF$317:$AK$320,2,FALSE),""))))))))))))))))))))))))))))))))</f>
        <v>-</v>
      </c>
      <c r="G424" s="269"/>
      <c r="H424" s="661"/>
      <c r="I424" s="662"/>
      <c r="J424" s="663"/>
      <c r="K424" s="592"/>
      <c r="L424" s="324" t="s">
        <v>301</v>
      </c>
      <c r="M424" s="665"/>
      <c r="N424" s="665"/>
      <c r="O424" s="665"/>
      <c r="P424" s="665"/>
      <c r="Q424" s="665"/>
      <c r="R424" s="666" t="str">
        <f>R412</f>
        <v>10H15 - 12H15 </v>
      </c>
      <c r="S424" s="328"/>
      <c r="T424" s="592"/>
      <c r="U424" s="592"/>
      <c r="V424" s="592"/>
      <c r="W424" s="592"/>
      <c r="X424" s="592"/>
      <c r="Y424" s="592"/>
      <c r="Z424" s="592"/>
      <c r="AA424" s="592"/>
      <c r="AB424" s="592"/>
      <c r="AC424" s="592"/>
      <c r="AD424" s="592"/>
      <c r="AE424" s="707"/>
      <c r="AF424" s="592"/>
      <c r="AG424" s="592"/>
      <c r="AH424" s="592"/>
      <c r="AI424" s="592"/>
      <c r="AJ424" s="592"/>
      <c r="AK424" s="592"/>
      <c r="AL424" s="592"/>
      <c r="AM424" s="592"/>
      <c r="AN424" s="592"/>
    </row>
    <row r="425" ht="13.5" customHeight="1">
      <c r="B425" s="667"/>
      <c r="C425" s="668"/>
      <c r="D425" s="668"/>
      <c r="E425" s="668"/>
      <c r="F425" s="668"/>
      <c r="G425" s="669"/>
      <c r="H425" s="668"/>
      <c r="I425" s="670"/>
      <c r="J425" s="671"/>
      <c r="K425" s="592"/>
      <c r="L425" s="672">
        <v>61.0</v>
      </c>
      <c r="M425" s="620" t="str">
        <f>IF(COUNTBLANK(I422:I425)=2,IF(I422&gt;I424,C422,C424),"")</f>
        <v/>
      </c>
      <c r="Q425" s="269"/>
      <c r="R425" s="673"/>
      <c r="S425" s="674"/>
      <c r="T425" s="592"/>
      <c r="U425" s="592"/>
      <c r="V425" s="592"/>
      <c r="W425" s="592"/>
      <c r="X425" s="592"/>
      <c r="Y425" s="592"/>
      <c r="Z425" s="592"/>
      <c r="AA425" s="592"/>
      <c r="AB425" s="592"/>
      <c r="AC425" s="592"/>
      <c r="AD425" s="592"/>
      <c r="AE425" s="715"/>
      <c r="AF425" s="715"/>
      <c r="AG425" s="715"/>
      <c r="AH425" s="715"/>
      <c r="AI425" s="716"/>
      <c r="AJ425" s="592"/>
      <c r="AK425" s="592"/>
      <c r="AL425" s="592"/>
      <c r="AM425" s="592"/>
      <c r="AN425" s="592"/>
    </row>
    <row r="426" ht="13.5" customHeight="1">
      <c r="A426" s="592"/>
      <c r="B426" s="592"/>
      <c r="C426" s="592"/>
      <c r="D426" s="592"/>
      <c r="E426" s="592"/>
      <c r="F426" s="592"/>
      <c r="G426" s="592"/>
      <c r="H426" s="592"/>
      <c r="I426" s="592"/>
      <c r="J426" s="671"/>
      <c r="K426" s="675"/>
      <c r="L426" s="334"/>
      <c r="Q426" s="269"/>
      <c r="S426" s="335"/>
      <c r="T426" s="592"/>
      <c r="U426" s="592"/>
      <c r="V426" s="592"/>
      <c r="W426" s="592"/>
      <c r="X426" s="592"/>
      <c r="Y426" s="592"/>
      <c r="Z426" s="592"/>
      <c r="AA426" s="592"/>
      <c r="AB426" s="592"/>
      <c r="AC426" s="592"/>
      <c r="AD426" s="592"/>
      <c r="AE426" s="592"/>
      <c r="AF426" s="592"/>
      <c r="AG426" s="592"/>
      <c r="AH426" s="592"/>
      <c r="AI426" s="703"/>
      <c r="AJ426" s="592"/>
      <c r="AK426" s="592"/>
      <c r="AL426" s="592"/>
      <c r="AM426" s="592"/>
      <c r="AN426" s="592"/>
    </row>
    <row r="427" ht="13.5" customHeight="1">
      <c r="A427" s="645"/>
      <c r="B427" s="646" t="s">
        <v>946</v>
      </c>
      <c r="C427" s="647"/>
      <c r="D427" s="647"/>
      <c r="E427" s="647"/>
      <c r="F427" s="647"/>
      <c r="G427" s="648" t="str">
        <f>G421</f>
        <v>17H00 - 19H00</v>
      </c>
      <c r="H427" s="649"/>
      <c r="I427" s="650"/>
      <c r="J427" s="671"/>
      <c r="K427" s="592"/>
      <c r="L427" s="334"/>
      <c r="M427" s="676" t="str">
        <f>IF(COUNTBLANK(I428:I431)=2,IF(I428&gt;I430,C428,C430),"")</f>
        <v/>
      </c>
      <c r="Q427" s="269"/>
      <c r="R427" s="677"/>
      <c r="S427" s="678"/>
      <c r="T427" s="679"/>
      <c r="U427" s="592"/>
      <c r="V427" s="592"/>
      <c r="W427" s="592"/>
      <c r="X427" s="592"/>
      <c r="Y427" s="592"/>
      <c r="Z427" s="592"/>
      <c r="AA427" s="592"/>
      <c r="AB427" s="592"/>
      <c r="AC427" s="592"/>
      <c r="AD427" s="592"/>
      <c r="AE427" s="592"/>
      <c r="AF427" s="592"/>
      <c r="AG427" s="592"/>
      <c r="AH427" s="592"/>
      <c r="AI427" s="703"/>
      <c r="AJ427" s="592"/>
      <c r="AK427" s="592"/>
      <c r="AL427" s="592"/>
      <c r="AM427" s="592"/>
      <c r="AN427" s="592"/>
    </row>
    <row r="428" ht="13.5" customHeight="1">
      <c r="A428" s="651" t="s">
        <v>984</v>
      </c>
      <c r="B428" s="652">
        <v>29.0</v>
      </c>
      <c r="C428" s="653" t="str">
        <f>IFERROR(VLOOKUP(A428,$B$156:$G$159,2,FALSE),IFERROR(VLOOKUP(A428,$L$156:$Q$159,2,FALSE),IFERROR(VLOOKUP(A428,$V$156:$AA$159,2,FALSE),IFERROR(VLOOKUP(A428,$AF$156:$AK$159,2,FALSE),IFERROR(VLOOKUP(A428,$B$179:$G$182,2,FALSE),IFERROR(VLOOKUP(A428,$L$179:$Q$182,2,FALSE),IFERROR(VLOOKUP(A428,$V$179:$AA$182,2,FALSE),IFERROR(VLOOKUP(A428,$AF$179:$AK$182,2,FALSE),IFERROR(VLOOKUP(A428,$B$202:$G$205,2,FALSE),IFERROR(VLOOKUP(A428,$L$202:$Q$205,2,FALSE),IFERROR(VLOOKUP(A428,$V$202:$AA$205,2,FALSE),IFERROR(VLOOKUP(A428,$AF$202:$AK$205,2,FALSE),IFERROR(VLOOKUP(A428,$B$225:$G$228,2,FALSE),IFERROR(VLOOKUP(A428,$L$225:$Q$228,2,FALSE),IFERROR(VLOOKUP(A428,$V$225:$AA$228,2,FALSE),IFERROR(VLOOKUP(A428,$AF$225:$AK$228,2,FALSE),IFERROR(VLOOKUP(A428,$B$248:$G$251,2,FALSE),IFERROR(VLOOKUP(A428,$L$248:$Q$251,2,FALSE),IFERROR(VLOOKUP(A428,$V$248:$AA$251,2,FALSE),IFERROR(VLOOKUP(A428,$AF$248:$AK$251,2,FALSE),IFERROR(VLOOKUP(A428,$B$271:$G$274,2,FALSE),IFERROR(VLOOKUP(A428,$L$271:$Q$274,2,FALSE),IFERROR(VLOOKUP(A428,$V$271:$AA$274,2,FALSE),IFERROR(VLOOKUP(A428,$AF$271:$AK$274,2,FALSE),IFERROR(VLOOKUP(A428,$B$294:$G$297,2,FALSE),IFERROR(VLOOKUP(A428,$L$294:$Q$297,2,FALSE),IFERROR(VLOOKUP(A428,$V$294:$AA$297,2,FALSE),IFERROR(VLOOKUP(A428,$AF$294:$AK$297,2,FALSE),IFERROR(VLOOKUP(A428,$B$317:$G$320,2,FALSE),IFERROR(VLOOKUP(A428,$L$317:$Q$320,2,FALSE),IFERROR(VLOOKUP(A428,$V$317:$AA$320,2,FALSE),IFERROR(VLOOKUP(A428,$AF$317:$AK$320,2,FALSE),""))))))))))))))))))))))))))))))))</f>
        <v>-</v>
      </c>
      <c r="D428" s="654"/>
      <c r="E428" s="654"/>
      <c r="F428" s="654"/>
      <c r="G428" s="655"/>
      <c r="H428" s="656"/>
      <c r="I428" s="657"/>
      <c r="J428" s="671"/>
      <c r="K428" s="592"/>
      <c r="L428" s="345"/>
      <c r="M428" s="346"/>
      <c r="N428" s="346"/>
      <c r="O428" s="346"/>
      <c r="P428" s="346"/>
      <c r="Q428" s="347"/>
      <c r="R428" s="346"/>
      <c r="S428" s="348"/>
      <c r="T428" s="680"/>
      <c r="U428" s="592"/>
      <c r="V428" s="592"/>
      <c r="W428" s="592"/>
      <c r="X428" s="592"/>
      <c r="Y428" s="592"/>
      <c r="Z428" s="592"/>
      <c r="AA428" s="592"/>
      <c r="AB428" s="592"/>
      <c r="AC428" s="592"/>
      <c r="AD428" s="592"/>
      <c r="AE428" s="592"/>
      <c r="AF428" s="592"/>
      <c r="AG428" s="592"/>
      <c r="AH428" s="592"/>
      <c r="AI428" s="703"/>
      <c r="AJ428" s="592"/>
      <c r="AK428" s="592"/>
      <c r="AL428" s="592"/>
      <c r="AM428" s="592"/>
      <c r="AN428" s="592"/>
    </row>
    <row r="429" ht="13.5" customHeight="1">
      <c r="B429" s="658"/>
      <c r="G429" s="269"/>
      <c r="I429" s="659"/>
      <c r="J429" s="681"/>
      <c r="K429" s="592"/>
      <c r="L429" s="592"/>
      <c r="M429" s="592"/>
      <c r="N429" s="592"/>
      <c r="O429" s="592"/>
      <c r="P429" s="592"/>
      <c r="Q429" s="592"/>
      <c r="R429" s="592"/>
      <c r="S429" s="592"/>
      <c r="T429" s="680"/>
      <c r="U429" s="592"/>
      <c r="V429" s="592"/>
      <c r="W429" s="592"/>
      <c r="X429" s="592"/>
      <c r="Y429" s="592"/>
      <c r="Z429" s="592"/>
      <c r="AA429" s="592"/>
      <c r="AB429" s="592"/>
      <c r="AC429" s="592"/>
      <c r="AD429" s="592"/>
      <c r="AE429" s="592"/>
      <c r="AF429" s="592"/>
      <c r="AG429" s="592"/>
      <c r="AH429" s="592"/>
      <c r="AI429" s="703"/>
      <c r="AJ429" s="592"/>
      <c r="AK429" s="592"/>
      <c r="AL429" s="592"/>
      <c r="AM429" s="592"/>
      <c r="AN429" s="592"/>
    </row>
    <row r="430" ht="13.5" customHeight="1">
      <c r="A430" s="651" t="s">
        <v>985</v>
      </c>
      <c r="B430" s="658"/>
      <c r="C430" s="660" t="str">
        <f>IFERROR(VLOOKUP(A430,$B$156:$G$159,2,FALSE),IFERROR(VLOOKUP(A430,$L$156:$Q$159,2,FALSE),IFERROR(VLOOKUP(A430,$V$156:$AA$159,2,FALSE),IFERROR(VLOOKUP(A430,$AF$156:$AK$159,2,FALSE),IFERROR(VLOOKUP(A430,$B$179:$G$182,2,FALSE),IFERROR(VLOOKUP(A430,$L$179:$Q$182,2,FALSE),IFERROR(VLOOKUP(A430,$V$179:$AA$182,2,FALSE),IFERROR(VLOOKUP(A430,$AF$179:$AK$182,2,FALSE),IFERROR(VLOOKUP(A430,$B$202:$G$205,2,FALSE),IFERROR(VLOOKUP(A430,$L$202:$Q$205,2,FALSE),IFERROR(VLOOKUP(A430,$V$202:$AA$205,2,FALSE),IFERROR(VLOOKUP(A430,$AF$202:$AK$205,2,FALSE),IFERROR(VLOOKUP(A430,$B$225:$G$228,2,FALSE),IFERROR(VLOOKUP(A430,$L$225:$Q$228,2,FALSE),IFERROR(VLOOKUP(A430,$V$225:$AA$228,2,FALSE),IFERROR(VLOOKUP(A430,$AF$225:$AK$228,2,FALSE),IFERROR(VLOOKUP(A430,$B$248:$G$251,2,FALSE),IFERROR(VLOOKUP(A430,$L$248:$Q$251,2,FALSE),IFERROR(VLOOKUP(A430,$V$248:$AA$251,2,FALSE),IFERROR(VLOOKUP(A430,$AF$248:$AK$251,2,FALSE),IFERROR(VLOOKUP(A430,$B$271:$G$274,2,FALSE),IFERROR(VLOOKUP(A430,$L$271:$Q$274,2,FALSE),IFERROR(VLOOKUP(A430,$V$271:$AA$274,2,FALSE),IFERROR(VLOOKUP(A430,$AF$271:$AK$274,2,FALSE),IFERROR(VLOOKUP(A430,$B$294:$G$297,2,FALSE),IFERROR(VLOOKUP(A430,$L$294:$Q$297,2,FALSE),IFERROR(VLOOKUP(A430,$V$294:$AA$297,2,FALSE),IFERROR(VLOOKUP(A430,$AF$294:$AK$297,2,FALSE),IFERROR(VLOOKUP(A430,$B$317:$G$320,2,FALSE),IFERROR(VLOOKUP(A430,$L$317:$Q$320,2,FALSE),IFERROR(VLOOKUP(A430,$V$317:$AA$320,2,FALSE),IFERROR(VLOOKUP(A430,$AF$317:$AK$320,2,FALSE),""))))))))))))))))))))))))))))))))</f>
        <v>-</v>
      </c>
      <c r="G430" s="269"/>
      <c r="H430" s="661"/>
      <c r="I430" s="662"/>
      <c r="J430" s="592"/>
      <c r="K430" s="592"/>
      <c r="L430" s="592"/>
      <c r="M430" s="592"/>
      <c r="N430" s="592"/>
      <c r="O430" s="592"/>
      <c r="P430" s="592"/>
      <c r="Q430" s="592"/>
      <c r="R430" s="592"/>
      <c r="S430" s="592"/>
      <c r="T430" s="680"/>
      <c r="U430" s="592"/>
      <c r="V430" s="341" t="s">
        <v>305</v>
      </c>
      <c r="W430" s="682"/>
      <c r="X430" s="682"/>
      <c r="Y430" s="682"/>
      <c r="Z430" s="682"/>
      <c r="AA430" s="682"/>
      <c r="AB430" s="683" t="str">
        <f>AB406</f>
        <v>14H15 - 16H15</v>
      </c>
      <c r="AC430" s="344"/>
      <c r="AD430" s="592"/>
      <c r="AE430" s="592"/>
      <c r="AF430" s="592"/>
      <c r="AG430" s="592"/>
      <c r="AH430" s="592"/>
      <c r="AI430" s="703"/>
      <c r="AJ430" s="592"/>
      <c r="AK430" s="592"/>
      <c r="AL430" s="592"/>
      <c r="AM430" s="592"/>
      <c r="AN430" s="592"/>
    </row>
    <row r="431" ht="13.5" customHeight="1">
      <c r="B431" s="667"/>
      <c r="C431" s="668"/>
      <c r="D431" s="668"/>
      <c r="E431" s="668"/>
      <c r="F431" s="668"/>
      <c r="G431" s="669"/>
      <c r="H431" s="668"/>
      <c r="I431" s="670"/>
      <c r="J431" s="592"/>
      <c r="K431" s="592"/>
      <c r="L431" s="592"/>
      <c r="M431" s="592"/>
      <c r="N431" s="592"/>
      <c r="O431" s="592"/>
      <c r="P431" s="592"/>
      <c r="Q431" s="592"/>
      <c r="R431" s="592"/>
      <c r="S431" s="592"/>
      <c r="T431" s="680"/>
      <c r="U431" s="592"/>
      <c r="V431" s="684">
        <v>51.0</v>
      </c>
      <c r="W431" s="620" t="str">
        <f>IF(COUNTBLANK(S425:S428)=2,IF(S425&gt;S427,M425,M427),"")</f>
        <v/>
      </c>
      <c r="AA431" s="269"/>
      <c r="AB431" s="673"/>
      <c r="AC431" s="685"/>
      <c r="AD431" s="592"/>
      <c r="AE431" s="592"/>
      <c r="AF431" s="592"/>
      <c r="AG431" s="592"/>
      <c r="AH431" s="592"/>
      <c r="AI431" s="703"/>
      <c r="AJ431" s="592"/>
      <c r="AK431" s="592"/>
      <c r="AL431" s="592"/>
      <c r="AM431" s="592"/>
      <c r="AN431" s="592"/>
    </row>
    <row r="432" ht="13.5" customHeight="1">
      <c r="A432" s="592"/>
      <c r="B432" s="592"/>
      <c r="C432" s="592"/>
      <c r="D432" s="592"/>
      <c r="E432" s="592"/>
      <c r="F432" s="592"/>
      <c r="G432" s="592"/>
      <c r="H432" s="592"/>
      <c r="I432" s="592"/>
      <c r="J432" s="592"/>
      <c r="K432" s="592"/>
      <c r="L432" s="592"/>
      <c r="M432" s="592"/>
      <c r="N432" s="592"/>
      <c r="O432" s="592"/>
      <c r="P432" s="592"/>
      <c r="Q432" s="592"/>
      <c r="R432" s="592"/>
      <c r="S432" s="592"/>
      <c r="T432" s="680"/>
      <c r="U432" s="686"/>
      <c r="V432" s="357"/>
      <c r="AA432" s="269"/>
      <c r="AC432" s="358"/>
      <c r="AD432" s="592"/>
      <c r="AE432" s="592"/>
      <c r="AF432" s="592"/>
      <c r="AG432" s="592"/>
      <c r="AH432" s="592"/>
      <c r="AI432" s="703"/>
      <c r="AJ432" s="592"/>
      <c r="AK432" s="592"/>
      <c r="AL432" s="592"/>
      <c r="AM432" s="592"/>
      <c r="AN432" s="592"/>
    </row>
    <row r="433" ht="13.5" customHeight="1">
      <c r="A433" s="645"/>
      <c r="B433" s="646" t="s">
        <v>946</v>
      </c>
      <c r="C433" s="647"/>
      <c r="D433" s="647"/>
      <c r="E433" s="647"/>
      <c r="F433" s="647"/>
      <c r="G433" s="648" t="str">
        <f>G427</f>
        <v>17H00 - 19H00</v>
      </c>
      <c r="H433" s="649"/>
      <c r="I433" s="650"/>
      <c r="J433" s="592"/>
      <c r="K433" s="592"/>
      <c r="L433" s="592"/>
      <c r="M433" s="592"/>
      <c r="N433" s="592"/>
      <c r="O433" s="592"/>
      <c r="P433" s="592"/>
      <c r="Q433" s="592"/>
      <c r="R433" s="592"/>
      <c r="S433" s="592"/>
      <c r="T433" s="680"/>
      <c r="U433" s="592"/>
      <c r="V433" s="357"/>
      <c r="W433" s="606" t="str">
        <f>IF(COUNTBLANK(S437:S440)=2,IF(S437&gt;S439,M437,M439),"")</f>
        <v/>
      </c>
      <c r="AA433" s="269"/>
      <c r="AB433" s="687"/>
      <c r="AC433" s="688"/>
      <c r="AD433" s="592"/>
      <c r="AE433" s="592"/>
      <c r="AF433" s="592"/>
      <c r="AG433" s="592"/>
      <c r="AH433" s="592"/>
      <c r="AI433" s="703"/>
      <c r="AJ433" s="592"/>
      <c r="AK433" s="592"/>
      <c r="AL433" s="592"/>
      <c r="AM433" s="592"/>
      <c r="AN433" s="592"/>
    </row>
    <row r="434" ht="13.5" customHeight="1">
      <c r="A434" s="651" t="s">
        <v>986</v>
      </c>
      <c r="B434" s="652">
        <v>27.0</v>
      </c>
      <c r="C434" s="653" t="str">
        <f>IFERROR(VLOOKUP(A434,$B$156:$G$159,2,FALSE),IFERROR(VLOOKUP(A434,$L$156:$Q$159,2,FALSE),IFERROR(VLOOKUP(A434,$V$156:$AA$159,2,FALSE),IFERROR(VLOOKUP(A434,$AF$156:$AK$159,2,FALSE),IFERROR(VLOOKUP(A434,$B$179:$G$182,2,FALSE),IFERROR(VLOOKUP(A434,$L$179:$Q$182,2,FALSE),IFERROR(VLOOKUP(A434,$V$179:$AA$182,2,FALSE),IFERROR(VLOOKUP(A434,$AF$179:$AK$182,2,FALSE),IFERROR(VLOOKUP(A434,$B$202:$G$205,2,FALSE),IFERROR(VLOOKUP(A434,$L$202:$Q$205,2,FALSE),IFERROR(VLOOKUP(A434,$V$202:$AA$205,2,FALSE),IFERROR(VLOOKUP(A434,$AF$202:$AK$205,2,FALSE),IFERROR(VLOOKUP(A434,$B$225:$G$228,2,FALSE),IFERROR(VLOOKUP(A434,$L$225:$Q$228,2,FALSE),IFERROR(VLOOKUP(A434,$V$225:$AA$228,2,FALSE),IFERROR(VLOOKUP(A434,$AF$225:$AK$228,2,FALSE),IFERROR(VLOOKUP(A434,$B$248:$G$251,2,FALSE),IFERROR(VLOOKUP(A434,$L$248:$Q$251,2,FALSE),IFERROR(VLOOKUP(A434,$V$248:$AA$251,2,FALSE),IFERROR(VLOOKUP(A434,$AF$248:$AK$251,2,FALSE),IFERROR(VLOOKUP(A434,$B$271:$G$274,2,FALSE),IFERROR(VLOOKUP(A434,$L$271:$Q$274,2,FALSE),IFERROR(VLOOKUP(A434,$V$271:$AA$274,2,FALSE),IFERROR(VLOOKUP(A434,$AF$271:$AK$274,2,FALSE),IFERROR(VLOOKUP(A434,$B$294:$G$297,2,FALSE),IFERROR(VLOOKUP(A434,$L$294:$Q$297,2,FALSE),IFERROR(VLOOKUP(A434,$V$294:$AA$297,2,FALSE),IFERROR(VLOOKUP(A434,$AF$294:$AK$297,2,FALSE),IFERROR(VLOOKUP(A434,$B$317:$G$320,2,FALSE),IFERROR(VLOOKUP(A434,$L$317:$Q$320,2,FALSE),IFERROR(VLOOKUP(A434,$V$317:$AA$320,2,FALSE),IFERROR(VLOOKUP(A434,$AF$317:$AK$320,2,FALSE),""))))))))))))))))))))))))))))))))</f>
        <v>-</v>
      </c>
      <c r="D434" s="654"/>
      <c r="E434" s="654"/>
      <c r="F434" s="654"/>
      <c r="G434" s="655"/>
      <c r="H434" s="656"/>
      <c r="I434" s="657"/>
      <c r="J434" s="592"/>
      <c r="K434" s="592"/>
      <c r="L434" s="592"/>
      <c r="M434" s="592"/>
      <c r="N434" s="592"/>
      <c r="O434" s="592"/>
      <c r="P434" s="592"/>
      <c r="Q434" s="592"/>
      <c r="R434" s="592"/>
      <c r="S434" s="592"/>
      <c r="T434" s="680"/>
      <c r="U434" s="592"/>
      <c r="V434" s="364"/>
      <c r="W434" s="365"/>
      <c r="X434" s="365"/>
      <c r="Y434" s="365"/>
      <c r="Z434" s="365"/>
      <c r="AA434" s="366"/>
      <c r="AB434" s="365"/>
      <c r="AC434" s="367"/>
      <c r="AD434" s="592"/>
      <c r="AE434" s="592"/>
      <c r="AF434" s="592"/>
      <c r="AG434" s="592"/>
      <c r="AH434" s="592"/>
      <c r="AI434" s="703"/>
      <c r="AJ434" s="592"/>
      <c r="AK434" s="592"/>
      <c r="AL434" s="592"/>
      <c r="AM434" s="592"/>
      <c r="AN434" s="592"/>
    </row>
    <row r="435" ht="13.5" customHeight="1">
      <c r="B435" s="658"/>
      <c r="G435" s="269"/>
      <c r="I435" s="659"/>
      <c r="J435" s="592"/>
      <c r="K435" s="592"/>
      <c r="L435" s="592"/>
      <c r="M435" s="592"/>
      <c r="N435" s="592"/>
      <c r="O435" s="592"/>
      <c r="P435" s="592"/>
      <c r="Q435" s="592"/>
      <c r="R435" s="592"/>
      <c r="S435" s="592"/>
      <c r="T435" s="680"/>
      <c r="U435" s="592"/>
      <c r="V435" s="592"/>
      <c r="W435" s="592"/>
      <c r="X435" s="592"/>
      <c r="Y435" s="689"/>
      <c r="Z435" s="592"/>
      <c r="AA435" s="592"/>
      <c r="AB435" s="592"/>
      <c r="AC435" s="592"/>
      <c r="AD435" s="592"/>
      <c r="AE435" s="592"/>
      <c r="AF435" s="592"/>
      <c r="AG435" s="592"/>
      <c r="AH435" s="592"/>
      <c r="AI435" s="703"/>
      <c r="AJ435" s="592"/>
      <c r="AK435" s="592"/>
      <c r="AL435" s="592"/>
      <c r="AM435" s="592"/>
      <c r="AN435" s="592"/>
    </row>
    <row r="436" ht="13.5" customHeight="1">
      <c r="A436" s="651" t="s">
        <v>987</v>
      </c>
      <c r="B436" s="658"/>
      <c r="C436" s="660" t="str">
        <f>IFERROR(VLOOKUP(A436,$B$156:$G$159,2,FALSE),IFERROR(VLOOKUP(A436,$L$156:$Q$159,2,FALSE),IFERROR(VLOOKUP(A436,$V$156:$AA$159,2,FALSE),IFERROR(VLOOKUP(A436,$AF$156:$AK$159,2,FALSE),IFERROR(VLOOKUP(A436,$B$179:$G$182,2,FALSE),IFERROR(VLOOKUP(A436,$L$179:$Q$182,2,FALSE),IFERROR(VLOOKUP(A436,$V$179:$AA$182,2,FALSE),IFERROR(VLOOKUP(A436,$AF$179:$AK$182,2,FALSE),IFERROR(VLOOKUP(A436,$B$202:$G$205,2,FALSE),IFERROR(VLOOKUP(A436,$L$202:$Q$205,2,FALSE),IFERROR(VLOOKUP(A436,$V$202:$AA$205,2,FALSE),IFERROR(VLOOKUP(A436,$AF$202:$AK$205,2,FALSE),IFERROR(VLOOKUP(A436,$B$225:$G$228,2,FALSE),IFERROR(VLOOKUP(A436,$L$225:$Q$228,2,FALSE),IFERROR(VLOOKUP(A436,$V$225:$AA$228,2,FALSE),IFERROR(VLOOKUP(A436,$AF$225:$AK$228,2,FALSE),IFERROR(VLOOKUP(A436,$B$248:$G$251,2,FALSE),IFERROR(VLOOKUP(A436,$L$248:$Q$251,2,FALSE),IFERROR(VLOOKUP(A436,$V$248:$AA$251,2,FALSE),IFERROR(VLOOKUP(A436,$AF$248:$AK$251,2,FALSE),IFERROR(VLOOKUP(A436,$B$271:$G$274,2,FALSE),IFERROR(VLOOKUP(A436,$L$271:$Q$274,2,FALSE),IFERROR(VLOOKUP(A436,$V$271:$AA$274,2,FALSE),IFERROR(VLOOKUP(A436,$AF$271:$AK$274,2,FALSE),IFERROR(VLOOKUP(A436,$B$294:$G$297,2,FALSE),IFERROR(VLOOKUP(A436,$L$294:$Q$297,2,FALSE),IFERROR(VLOOKUP(A436,$V$294:$AA$297,2,FALSE),IFERROR(VLOOKUP(A436,$AF$294:$AK$297,2,FALSE),IFERROR(VLOOKUP(A436,$B$317:$G$320,2,FALSE),IFERROR(VLOOKUP(A436,$L$317:$Q$320,2,FALSE),IFERROR(VLOOKUP(A436,$V$317:$AA$320,2,FALSE),IFERROR(VLOOKUP(A436,$AF$317:$AK$320,2,FALSE),""))))))))))))))))))))))))))))))))</f>
        <v>-</v>
      </c>
      <c r="G436" s="269"/>
      <c r="H436" s="661"/>
      <c r="I436" s="662"/>
      <c r="J436" s="663"/>
      <c r="K436" s="592"/>
      <c r="L436" s="324" t="s">
        <v>301</v>
      </c>
      <c r="M436" s="665"/>
      <c r="N436" s="665"/>
      <c r="O436" s="665"/>
      <c r="P436" s="665"/>
      <c r="Q436" s="665"/>
      <c r="R436" s="666" t="str">
        <f>R424</f>
        <v>10H15 - 12H15 </v>
      </c>
      <c r="S436" s="328"/>
      <c r="T436" s="680"/>
      <c r="U436" s="592"/>
      <c r="V436" s="592"/>
      <c r="W436" s="592"/>
      <c r="X436" s="592"/>
      <c r="Y436" s="689"/>
      <c r="Z436" s="592"/>
      <c r="AA436" s="592"/>
      <c r="AB436" s="592"/>
      <c r="AC436" s="592"/>
      <c r="AD436" s="592"/>
      <c r="AE436" s="592"/>
      <c r="AF436" s="592"/>
      <c r="AG436" s="592"/>
      <c r="AH436" s="592"/>
      <c r="AI436" s="703"/>
      <c r="AJ436" s="592"/>
      <c r="AK436" s="592"/>
      <c r="AL436" s="592"/>
      <c r="AM436" s="592"/>
      <c r="AN436" s="592"/>
    </row>
    <row r="437" ht="13.5" customHeight="1">
      <c r="B437" s="667"/>
      <c r="C437" s="668"/>
      <c r="D437" s="668"/>
      <c r="E437" s="668"/>
      <c r="F437" s="668"/>
      <c r="G437" s="669"/>
      <c r="H437" s="668"/>
      <c r="I437" s="670"/>
      <c r="J437" s="671"/>
      <c r="K437" s="592"/>
      <c r="L437" s="672">
        <v>62.0</v>
      </c>
      <c r="M437" s="620" t="str">
        <f>IF(COUNTBLANK(I434:I437)=2,IF(I434&gt;I436,C434,C436),"")</f>
        <v/>
      </c>
      <c r="Q437" s="269"/>
      <c r="R437" s="673"/>
      <c r="S437" s="674"/>
      <c r="T437" s="680"/>
      <c r="U437" s="592"/>
      <c r="V437" s="592"/>
      <c r="W437" s="592"/>
      <c r="X437" s="592"/>
      <c r="Y437" s="689"/>
      <c r="Z437" s="592"/>
      <c r="AA437" s="592"/>
      <c r="AB437" s="592"/>
      <c r="AC437" s="592"/>
      <c r="AD437" s="592"/>
      <c r="AE437" s="592"/>
      <c r="AF437" s="592"/>
      <c r="AG437" s="592"/>
      <c r="AH437" s="592"/>
      <c r="AI437" s="703"/>
      <c r="AJ437" s="592"/>
      <c r="AK437" s="592"/>
      <c r="AL437" s="592"/>
      <c r="AM437" s="592"/>
      <c r="AN437" s="592"/>
    </row>
    <row r="438" ht="13.5" customHeight="1">
      <c r="A438" s="592"/>
      <c r="B438" s="592"/>
      <c r="C438" s="592"/>
      <c r="D438" s="592"/>
      <c r="E438" s="592"/>
      <c r="F438" s="592"/>
      <c r="G438" s="592"/>
      <c r="H438" s="592"/>
      <c r="I438" s="592"/>
      <c r="J438" s="671"/>
      <c r="K438" s="675"/>
      <c r="L438" s="334"/>
      <c r="Q438" s="269"/>
      <c r="S438" s="335"/>
      <c r="T438" s="690"/>
      <c r="U438" s="592"/>
      <c r="V438" s="592"/>
      <c r="W438" s="592"/>
      <c r="X438" s="592"/>
      <c r="Y438" s="689"/>
      <c r="Z438" s="592"/>
      <c r="AA438" s="592"/>
      <c r="AB438" s="592"/>
      <c r="AC438" s="592"/>
      <c r="AD438" s="592"/>
      <c r="AE438" s="592"/>
      <c r="AF438" s="592"/>
      <c r="AG438" s="592"/>
      <c r="AH438" s="592"/>
      <c r="AI438" s="703"/>
      <c r="AJ438" s="592"/>
      <c r="AK438" s="592"/>
      <c r="AL438" s="592"/>
      <c r="AM438" s="592"/>
      <c r="AN438" s="592"/>
    </row>
    <row r="439" ht="13.5" customHeight="1">
      <c r="A439" s="645"/>
      <c r="B439" s="646" t="s">
        <v>946</v>
      </c>
      <c r="C439" s="647"/>
      <c r="D439" s="647"/>
      <c r="E439" s="647"/>
      <c r="F439" s="647"/>
      <c r="G439" s="648" t="str">
        <f>G433</f>
        <v>17H00 - 19H00</v>
      </c>
      <c r="H439" s="649"/>
      <c r="I439" s="650"/>
      <c r="J439" s="671"/>
      <c r="K439" s="592"/>
      <c r="L439" s="334"/>
      <c r="M439" s="676" t="str">
        <f>IF(COUNTBLANK(I440:I443)=2,IF(I440&gt;I442,C440,C442),"")</f>
        <v/>
      </c>
      <c r="Q439" s="269"/>
      <c r="R439" s="677"/>
      <c r="S439" s="678"/>
      <c r="T439" s="592"/>
      <c r="U439" s="592"/>
      <c r="V439" s="592"/>
      <c r="W439" s="592"/>
      <c r="X439" s="592"/>
      <c r="Y439" s="689"/>
      <c r="Z439" s="592"/>
      <c r="AA439" s="592"/>
      <c r="AB439" s="592"/>
      <c r="AC439" s="592"/>
      <c r="AD439" s="592"/>
      <c r="AE439" s="592"/>
      <c r="AF439" s="592"/>
      <c r="AG439" s="592"/>
      <c r="AH439" s="592"/>
      <c r="AI439" s="703"/>
      <c r="AJ439" s="592"/>
      <c r="AK439" s="592"/>
      <c r="AL439" s="592"/>
      <c r="AM439" s="592"/>
      <c r="AN439" s="592"/>
    </row>
    <row r="440" ht="13.5" customHeight="1">
      <c r="A440" s="651" t="s">
        <v>988</v>
      </c>
      <c r="B440" s="652">
        <v>25.0</v>
      </c>
      <c r="C440" s="653" t="str">
        <f>IFERROR(VLOOKUP(A440,$B$156:$G$159,2,FALSE),IFERROR(VLOOKUP(A440,$L$156:$Q$159,2,FALSE),IFERROR(VLOOKUP(A440,$V$156:$AA$159,2,FALSE),IFERROR(VLOOKUP(A440,$AF$156:$AK$159,2,FALSE),IFERROR(VLOOKUP(A440,$B$179:$G$182,2,FALSE),IFERROR(VLOOKUP(A440,$L$179:$Q$182,2,FALSE),IFERROR(VLOOKUP(A440,$V$179:$AA$182,2,FALSE),IFERROR(VLOOKUP(A440,$AF$179:$AK$182,2,FALSE),IFERROR(VLOOKUP(A440,$B$202:$G$205,2,FALSE),IFERROR(VLOOKUP(A440,$L$202:$Q$205,2,FALSE),IFERROR(VLOOKUP(A440,$V$202:$AA$205,2,FALSE),IFERROR(VLOOKUP(A440,$AF$202:$AK$205,2,FALSE),IFERROR(VLOOKUP(A440,$B$225:$G$228,2,FALSE),IFERROR(VLOOKUP(A440,$L$225:$Q$228,2,FALSE),IFERROR(VLOOKUP(A440,$V$225:$AA$228,2,FALSE),IFERROR(VLOOKUP(A440,$AF$225:$AK$228,2,FALSE),IFERROR(VLOOKUP(A440,$B$248:$G$251,2,FALSE),IFERROR(VLOOKUP(A440,$L$248:$Q$251,2,FALSE),IFERROR(VLOOKUP(A440,$V$248:$AA$251,2,FALSE),IFERROR(VLOOKUP(A440,$AF$248:$AK$251,2,FALSE),IFERROR(VLOOKUP(A440,$B$271:$G$274,2,FALSE),IFERROR(VLOOKUP(A440,$L$271:$Q$274,2,FALSE),IFERROR(VLOOKUP(A440,$V$271:$AA$274,2,FALSE),IFERROR(VLOOKUP(A440,$AF$271:$AK$274,2,FALSE),IFERROR(VLOOKUP(A440,$B$294:$G$297,2,FALSE),IFERROR(VLOOKUP(A440,$L$294:$Q$297,2,FALSE),IFERROR(VLOOKUP(A440,$V$294:$AA$297,2,FALSE),IFERROR(VLOOKUP(A440,$AF$294:$AK$297,2,FALSE),IFERROR(VLOOKUP(A440,$B$317:$G$320,2,FALSE),IFERROR(VLOOKUP(A440,$L$317:$Q$320,2,FALSE),IFERROR(VLOOKUP(A440,$V$317:$AA$320,2,FALSE),IFERROR(VLOOKUP(A440,$AF$317:$AK$320,2,FALSE),""))))))))))))))))))))))))))))))))</f>
        <v>-</v>
      </c>
      <c r="D440" s="654"/>
      <c r="E440" s="654"/>
      <c r="F440" s="654"/>
      <c r="G440" s="655"/>
      <c r="H440" s="656"/>
      <c r="I440" s="657"/>
      <c r="J440" s="671"/>
      <c r="K440" s="592"/>
      <c r="L440" s="345"/>
      <c r="M440" s="346"/>
      <c r="N440" s="346"/>
      <c r="O440" s="346"/>
      <c r="P440" s="346"/>
      <c r="Q440" s="347"/>
      <c r="R440" s="346"/>
      <c r="S440" s="348"/>
      <c r="T440" s="592"/>
      <c r="U440" s="592"/>
      <c r="V440" s="592"/>
      <c r="W440" s="592"/>
      <c r="X440" s="592"/>
      <c r="Y440" s="689"/>
      <c r="Z440" s="592"/>
      <c r="AA440" s="592"/>
      <c r="AB440" s="592"/>
      <c r="AC440" s="592"/>
      <c r="AD440" s="592"/>
      <c r="AE440" s="592"/>
      <c r="AF440" s="592"/>
      <c r="AG440" s="592"/>
      <c r="AH440" s="592"/>
      <c r="AI440" s="703"/>
      <c r="AJ440" s="592"/>
      <c r="AK440" s="592"/>
      <c r="AL440" s="592"/>
      <c r="AM440" s="592"/>
      <c r="AN440" s="592"/>
    </row>
    <row r="441" ht="13.5" customHeight="1">
      <c r="B441" s="658"/>
      <c r="G441" s="269"/>
      <c r="I441" s="659"/>
      <c r="J441" s="681"/>
      <c r="K441" s="592"/>
      <c r="L441" s="592"/>
      <c r="M441" s="592"/>
      <c r="N441" s="592"/>
      <c r="O441" s="592"/>
      <c r="P441" s="592"/>
      <c r="Q441" s="592"/>
      <c r="R441" s="592"/>
      <c r="S441" s="592"/>
      <c r="T441" s="592"/>
      <c r="U441" s="592"/>
      <c r="V441" s="592"/>
      <c r="W441" s="592"/>
      <c r="X441" s="592"/>
      <c r="Y441" s="689"/>
      <c r="Z441" s="592"/>
      <c r="AA441" s="592"/>
      <c r="AB441" s="592"/>
      <c r="AC441" s="592"/>
      <c r="AD441" s="592"/>
      <c r="AE441" s="592"/>
      <c r="AF441" s="592"/>
      <c r="AG441" s="592"/>
      <c r="AH441" s="592"/>
      <c r="AI441" s="703"/>
      <c r="AJ441" s="592"/>
      <c r="AK441" s="592"/>
      <c r="AL441" s="592"/>
      <c r="AM441" s="592"/>
      <c r="AN441" s="592"/>
    </row>
    <row r="442" ht="13.5" customHeight="1">
      <c r="A442" s="651" t="s">
        <v>989</v>
      </c>
      <c r="B442" s="658"/>
      <c r="C442" s="660" t="str">
        <f>IFERROR(VLOOKUP(A442,$B$156:$G$159,2,FALSE),IFERROR(VLOOKUP(A442,$L$156:$Q$159,2,FALSE),IFERROR(VLOOKUP(A442,$V$156:$AA$159,2,FALSE),IFERROR(VLOOKUP(A442,$AF$156:$AK$159,2,FALSE),IFERROR(VLOOKUP(A442,$B$179:$G$182,2,FALSE),IFERROR(VLOOKUP(A442,$L$179:$Q$182,2,FALSE),IFERROR(VLOOKUP(A442,$V$179:$AA$182,2,FALSE),IFERROR(VLOOKUP(A442,$AF$179:$AK$182,2,FALSE),IFERROR(VLOOKUP(A442,$B$202:$G$205,2,FALSE),IFERROR(VLOOKUP(A442,$L$202:$Q$205,2,FALSE),IFERROR(VLOOKUP(A442,$V$202:$AA$205,2,FALSE),IFERROR(VLOOKUP(A442,$AF$202:$AK$205,2,FALSE),IFERROR(VLOOKUP(A442,$B$225:$G$228,2,FALSE),IFERROR(VLOOKUP(A442,$L$225:$Q$228,2,FALSE),IFERROR(VLOOKUP(A442,$V$225:$AA$228,2,FALSE),IFERROR(VLOOKUP(A442,$AF$225:$AK$228,2,FALSE),IFERROR(VLOOKUP(A442,$B$248:$G$251,2,FALSE),IFERROR(VLOOKUP(A442,$L$248:$Q$251,2,FALSE),IFERROR(VLOOKUP(A442,$V$248:$AA$251,2,FALSE),IFERROR(VLOOKUP(A442,$AF$248:$AK$251,2,FALSE),IFERROR(VLOOKUP(A442,$B$271:$G$274,2,FALSE),IFERROR(VLOOKUP(A442,$L$271:$Q$274,2,FALSE),IFERROR(VLOOKUP(A442,$V$271:$AA$274,2,FALSE),IFERROR(VLOOKUP(A442,$AF$271:$AK$274,2,FALSE),IFERROR(VLOOKUP(A442,$B$294:$G$297,2,FALSE),IFERROR(VLOOKUP(A442,$L$294:$Q$297,2,FALSE),IFERROR(VLOOKUP(A442,$V$294:$AA$297,2,FALSE),IFERROR(VLOOKUP(A442,$AF$294:$AK$297,2,FALSE),IFERROR(VLOOKUP(A442,$B$317:$G$320,2,FALSE),IFERROR(VLOOKUP(A442,$L$317:$Q$320,2,FALSE),IFERROR(VLOOKUP(A442,$V$317:$AA$320,2,FALSE),IFERROR(VLOOKUP(A442,$AF$317:$AK$320,2,FALSE),""))))))))))))))))))))))))))))))))</f>
        <v>-</v>
      </c>
      <c r="G442" s="269"/>
      <c r="H442" s="661"/>
      <c r="I442" s="662"/>
      <c r="J442" s="592"/>
      <c r="K442" s="592"/>
      <c r="L442" s="592"/>
      <c r="M442" s="592"/>
      <c r="N442" s="592"/>
      <c r="O442" s="592"/>
      <c r="P442" s="592"/>
      <c r="Q442" s="592"/>
      <c r="R442" s="592"/>
      <c r="S442" s="592"/>
      <c r="T442" s="592"/>
      <c r="U442" s="592"/>
      <c r="V442" s="373" t="s">
        <v>83</v>
      </c>
      <c r="W442" s="691"/>
      <c r="X442" s="691"/>
      <c r="Y442" s="691"/>
      <c r="Z442" s="691"/>
      <c r="AA442" s="691"/>
      <c r="AB442" s="692" t="str">
        <f>AB394</f>
        <v>17H00 - 19H00</v>
      </c>
      <c r="AC442" s="265"/>
      <c r="AD442" s="592"/>
      <c r="AE442" s="592"/>
      <c r="AF442" s="592"/>
      <c r="AG442" s="592"/>
      <c r="AH442" s="592"/>
      <c r="AI442" s="703"/>
      <c r="AJ442" s="592"/>
      <c r="AK442" s="592"/>
      <c r="AL442" s="592"/>
      <c r="AM442" s="592"/>
      <c r="AN442" s="592"/>
    </row>
    <row r="443" ht="13.5" customHeight="1">
      <c r="B443" s="667"/>
      <c r="C443" s="668"/>
      <c r="D443" s="668"/>
      <c r="E443" s="668"/>
      <c r="F443" s="668"/>
      <c r="G443" s="669"/>
      <c r="H443" s="668"/>
      <c r="I443" s="670"/>
      <c r="J443" s="592"/>
      <c r="K443" s="592"/>
      <c r="L443" s="717" t="s">
        <v>298</v>
      </c>
      <c r="M443" s="592"/>
      <c r="N443" s="592"/>
      <c r="O443" s="592"/>
      <c r="P443" s="592"/>
      <c r="Q443" s="592"/>
      <c r="R443" s="592"/>
      <c r="S443" s="592"/>
      <c r="T443" s="592"/>
      <c r="U443" s="592"/>
      <c r="V443" s="693">
        <v>57.0</v>
      </c>
      <c r="W443" s="620" t="str">
        <f>IF(COUNTBLANK(AC431:AC434)=2,IF(AC431&gt;AC433,W431,W433),"")</f>
        <v/>
      </c>
      <c r="AA443" s="269"/>
      <c r="AB443" s="673"/>
      <c r="AC443" s="271"/>
      <c r="AD443" s="592"/>
      <c r="AE443" s="592"/>
      <c r="AF443" s="592"/>
      <c r="AG443" s="592"/>
      <c r="AH443" s="592"/>
      <c r="AI443" s="703"/>
      <c r="AJ443" s="592"/>
      <c r="AK443" s="592"/>
      <c r="AL443" s="592"/>
      <c r="AM443" s="592"/>
      <c r="AN443" s="592"/>
    </row>
    <row r="444" ht="13.5" customHeight="1">
      <c r="A444" s="592"/>
      <c r="B444" s="592"/>
      <c r="C444" s="592"/>
      <c r="D444" s="592"/>
      <c r="E444" s="592"/>
      <c r="F444" s="592"/>
      <c r="G444" s="592"/>
      <c r="H444" s="592"/>
      <c r="I444" s="592"/>
      <c r="J444" s="592"/>
      <c r="K444" s="592"/>
      <c r="L444" s="592"/>
      <c r="M444" s="592"/>
      <c r="N444" s="592"/>
      <c r="O444" s="592"/>
      <c r="P444" s="592"/>
      <c r="Q444" s="592"/>
      <c r="R444" s="592"/>
      <c r="S444" s="592"/>
      <c r="T444" s="592"/>
      <c r="U444" s="592"/>
      <c r="V444" s="378"/>
      <c r="AA444" s="269"/>
      <c r="AC444" s="267"/>
      <c r="AD444" s="592"/>
      <c r="AE444" s="592"/>
      <c r="AF444" s="592"/>
      <c r="AG444" s="592"/>
      <c r="AH444" s="592"/>
      <c r="AI444" s="703"/>
      <c r="AJ444" s="592"/>
      <c r="AK444" s="592"/>
      <c r="AL444" s="592"/>
      <c r="AM444" s="592"/>
      <c r="AN444" s="592"/>
    </row>
    <row r="445" ht="13.5" customHeight="1">
      <c r="A445" s="645"/>
      <c r="B445" s="646" t="s">
        <v>946</v>
      </c>
      <c r="C445" s="647"/>
      <c r="D445" s="647"/>
      <c r="E445" s="647"/>
      <c r="F445" s="647"/>
      <c r="G445" s="648" t="str">
        <f>G439</f>
        <v>17H00 - 19H00</v>
      </c>
      <c r="H445" s="649"/>
      <c r="I445" s="650"/>
      <c r="J445" s="592"/>
      <c r="K445" s="592"/>
      <c r="L445" s="592"/>
      <c r="M445" s="592"/>
      <c r="N445" s="592"/>
      <c r="O445" s="592"/>
      <c r="P445" s="592"/>
      <c r="Q445" s="592"/>
      <c r="R445" s="592"/>
      <c r="S445" s="592"/>
      <c r="T445" s="592"/>
      <c r="U445" s="592"/>
      <c r="V445" s="378"/>
      <c r="W445" s="613" t="str">
        <f>IF(COUNTBLANK(AC455:AC458)=2,IF(AC455&gt;AC457,W455,W457),"")</f>
        <v/>
      </c>
      <c r="AA445" s="269"/>
      <c r="AB445" s="694"/>
      <c r="AC445" s="273"/>
      <c r="AD445" s="695"/>
      <c r="AE445" s="592"/>
      <c r="AF445" s="592"/>
      <c r="AG445" s="592"/>
      <c r="AH445" s="592"/>
      <c r="AI445" s="703"/>
      <c r="AJ445" s="592"/>
      <c r="AK445" s="592"/>
      <c r="AL445" s="592"/>
      <c r="AM445" s="592"/>
      <c r="AN445" s="592"/>
    </row>
    <row r="446" ht="13.5" customHeight="1">
      <c r="A446" s="651" t="s">
        <v>990</v>
      </c>
      <c r="B446" s="652">
        <v>19.0</v>
      </c>
      <c r="C446" s="653" t="str">
        <f>IFERROR(VLOOKUP(A446,$B$156:$G$159,2,FALSE),IFERROR(VLOOKUP(A446,$L$156:$Q$159,2,FALSE),IFERROR(VLOOKUP(A446,$V$156:$AA$159,2,FALSE),IFERROR(VLOOKUP(A446,$AF$156:$AK$159,2,FALSE),IFERROR(VLOOKUP(A446,$B$179:$G$182,2,FALSE),IFERROR(VLOOKUP(A446,$L$179:$Q$182,2,FALSE),IFERROR(VLOOKUP(A446,$V$179:$AA$182,2,FALSE),IFERROR(VLOOKUP(A446,$AF$179:$AK$182,2,FALSE),IFERROR(VLOOKUP(A446,$B$202:$G$205,2,FALSE),IFERROR(VLOOKUP(A446,$L$202:$Q$205,2,FALSE),IFERROR(VLOOKUP(A446,$V$202:$AA$205,2,FALSE),IFERROR(VLOOKUP(A446,$AF$202:$AK$205,2,FALSE),IFERROR(VLOOKUP(A446,$B$225:$G$228,2,FALSE),IFERROR(VLOOKUP(A446,$L$225:$Q$228,2,FALSE),IFERROR(VLOOKUP(A446,$V$225:$AA$228,2,FALSE),IFERROR(VLOOKUP(A446,$AF$225:$AK$228,2,FALSE),IFERROR(VLOOKUP(A446,$B$248:$G$251,2,FALSE),IFERROR(VLOOKUP(A446,$L$248:$Q$251,2,FALSE),IFERROR(VLOOKUP(A446,$V$248:$AA$251,2,FALSE),IFERROR(VLOOKUP(A446,$AF$248:$AK$251,2,FALSE),IFERROR(VLOOKUP(A446,$B$271:$G$274,2,FALSE),IFERROR(VLOOKUP(A446,$L$271:$Q$274,2,FALSE),IFERROR(VLOOKUP(A446,$V$271:$AA$274,2,FALSE),IFERROR(VLOOKUP(A446,$AF$271:$AK$274,2,FALSE),IFERROR(VLOOKUP(A446,$B$294:$G$297,2,FALSE),IFERROR(VLOOKUP(A446,$L$294:$Q$297,2,FALSE),IFERROR(VLOOKUP(A446,$V$294:$AA$297,2,FALSE),IFERROR(VLOOKUP(A446,$AF$294:$AK$297,2,FALSE),IFERROR(VLOOKUP(A446,$B$317:$G$320,2,FALSE),IFERROR(VLOOKUP(A446,$L$317:$Q$320,2,FALSE),IFERROR(VLOOKUP(A446,$V$317:$AA$320,2,FALSE),IFERROR(VLOOKUP(A446,$AF$317:$AK$320,2,FALSE),""))))))))))))))))))))))))))))))))</f>
        <v>-</v>
      </c>
      <c r="D446" s="654"/>
      <c r="E446" s="654"/>
      <c r="F446" s="654"/>
      <c r="G446" s="655"/>
      <c r="H446" s="656"/>
      <c r="I446" s="657"/>
      <c r="J446" s="592"/>
      <c r="K446" s="592"/>
      <c r="L446" s="592"/>
      <c r="M446" s="592"/>
      <c r="N446" s="592"/>
      <c r="O446" s="592"/>
      <c r="P446" s="592"/>
      <c r="Q446" s="592"/>
      <c r="R446" s="592"/>
      <c r="S446" s="592"/>
      <c r="T446" s="592"/>
      <c r="U446" s="592"/>
      <c r="V446" s="382"/>
      <c r="W446" s="281"/>
      <c r="X446" s="281"/>
      <c r="Y446" s="281"/>
      <c r="Z446" s="281"/>
      <c r="AA446" s="280"/>
      <c r="AB446" s="281"/>
      <c r="AC446" s="282"/>
      <c r="AD446" s="696"/>
      <c r="AE446" s="592"/>
      <c r="AF446" s="592"/>
      <c r="AG446" s="592"/>
      <c r="AH446" s="592"/>
      <c r="AI446" s="703"/>
      <c r="AJ446" s="592"/>
      <c r="AK446" s="592"/>
      <c r="AL446" s="592"/>
      <c r="AM446" s="592"/>
      <c r="AN446" s="592"/>
    </row>
    <row r="447" ht="13.5" customHeight="1">
      <c r="B447" s="658"/>
      <c r="G447" s="269"/>
      <c r="I447" s="659"/>
      <c r="J447" s="592"/>
      <c r="K447" s="592"/>
      <c r="L447" s="592"/>
      <c r="M447" s="592"/>
      <c r="N447" s="592"/>
      <c r="O447" s="592"/>
      <c r="P447" s="592"/>
      <c r="Q447" s="592"/>
      <c r="R447" s="592"/>
      <c r="S447" s="592"/>
      <c r="T447" s="592"/>
      <c r="U447" s="592"/>
      <c r="V447" s="592"/>
      <c r="W447" s="592"/>
      <c r="X447" s="592"/>
      <c r="Y447" s="689"/>
      <c r="Z447" s="592"/>
      <c r="AA447" s="592"/>
      <c r="AB447" s="592"/>
      <c r="AC447" s="592"/>
      <c r="AD447" s="696"/>
      <c r="AE447" s="592"/>
      <c r="AF447" s="592"/>
      <c r="AG447" s="592"/>
      <c r="AH447" s="592"/>
      <c r="AI447" s="703"/>
      <c r="AJ447" s="592"/>
      <c r="AK447" s="592"/>
      <c r="AL447" s="592"/>
      <c r="AM447" s="592"/>
      <c r="AN447" s="592"/>
    </row>
    <row r="448" ht="13.5" customHeight="1">
      <c r="A448" s="651" t="s">
        <v>991</v>
      </c>
      <c r="B448" s="658"/>
      <c r="C448" s="660" t="str">
        <f>IFERROR(VLOOKUP(A448,$B$156:$G$159,2,FALSE),IFERROR(VLOOKUP(A448,$L$156:$Q$159,2,FALSE),IFERROR(VLOOKUP(A448,$V$156:$AA$159,2,FALSE),IFERROR(VLOOKUP(A448,$AF$156:$AK$159,2,FALSE),IFERROR(VLOOKUP(A448,$B$179:$G$182,2,FALSE),IFERROR(VLOOKUP(A448,$L$179:$Q$182,2,FALSE),IFERROR(VLOOKUP(A448,$V$179:$AA$182,2,FALSE),IFERROR(VLOOKUP(A448,$AF$179:$AK$182,2,FALSE),IFERROR(VLOOKUP(A448,$B$202:$G$205,2,FALSE),IFERROR(VLOOKUP(A448,$L$202:$Q$205,2,FALSE),IFERROR(VLOOKUP(A448,$V$202:$AA$205,2,FALSE),IFERROR(VLOOKUP(A448,$AF$202:$AK$205,2,FALSE),IFERROR(VLOOKUP(A448,$B$225:$G$228,2,FALSE),IFERROR(VLOOKUP(A448,$L$225:$Q$228,2,FALSE),IFERROR(VLOOKUP(A448,$V$225:$AA$228,2,FALSE),IFERROR(VLOOKUP(A448,$AF$225:$AK$228,2,FALSE),IFERROR(VLOOKUP(A448,$B$248:$G$251,2,FALSE),IFERROR(VLOOKUP(A448,$L$248:$Q$251,2,FALSE),IFERROR(VLOOKUP(A448,$V$248:$AA$251,2,FALSE),IFERROR(VLOOKUP(A448,$AF$248:$AK$251,2,FALSE),IFERROR(VLOOKUP(A448,$B$271:$G$274,2,FALSE),IFERROR(VLOOKUP(A448,$L$271:$Q$274,2,FALSE),IFERROR(VLOOKUP(A448,$V$271:$AA$274,2,FALSE),IFERROR(VLOOKUP(A448,$AF$271:$AK$274,2,FALSE),IFERROR(VLOOKUP(A448,$B$294:$G$297,2,FALSE),IFERROR(VLOOKUP(A448,$L$294:$Q$297,2,FALSE),IFERROR(VLOOKUP(A448,$V$294:$AA$297,2,FALSE),IFERROR(VLOOKUP(A448,$AF$294:$AK$297,2,FALSE),IFERROR(VLOOKUP(A448,$B$317:$G$320,2,FALSE),IFERROR(VLOOKUP(A448,$L$317:$Q$320,2,FALSE),IFERROR(VLOOKUP(A448,$V$317:$AA$320,2,FALSE),IFERROR(VLOOKUP(A448,$AF$317:$AK$320,2,FALSE),""))))))))))))))))))))))))))))))))</f>
        <v>-</v>
      </c>
      <c r="G448" s="269"/>
      <c r="H448" s="661"/>
      <c r="I448" s="662"/>
      <c r="J448" s="663"/>
      <c r="K448" s="592"/>
      <c r="L448" s="324" t="s">
        <v>301</v>
      </c>
      <c r="M448" s="665"/>
      <c r="N448" s="665"/>
      <c r="O448" s="665"/>
      <c r="P448" s="665"/>
      <c r="Q448" s="665"/>
      <c r="R448" s="666" t="str">
        <f>R436</f>
        <v>10H15 - 12H15 </v>
      </c>
      <c r="S448" s="328"/>
      <c r="T448" s="592"/>
      <c r="U448" s="592"/>
      <c r="V448" s="592"/>
      <c r="W448" s="592"/>
      <c r="X448" s="592"/>
      <c r="Y448" s="689"/>
      <c r="Z448" s="592"/>
      <c r="AA448" s="592"/>
      <c r="AB448" s="592"/>
      <c r="AC448" s="592"/>
      <c r="AD448" s="696"/>
      <c r="AE448" s="592"/>
      <c r="AF448" s="592"/>
      <c r="AG448" s="592"/>
      <c r="AH448" s="592"/>
      <c r="AI448" s="703"/>
      <c r="AJ448" s="592"/>
      <c r="AK448" s="592"/>
      <c r="AL448" s="592"/>
      <c r="AM448" s="592"/>
      <c r="AN448" s="592"/>
    </row>
    <row r="449" ht="13.5" customHeight="1">
      <c r="B449" s="667"/>
      <c r="C449" s="668"/>
      <c r="D449" s="668"/>
      <c r="E449" s="668"/>
      <c r="F449" s="668"/>
      <c r="G449" s="669"/>
      <c r="H449" s="668"/>
      <c r="I449" s="670"/>
      <c r="J449" s="671"/>
      <c r="K449" s="592"/>
      <c r="L449" s="672">
        <v>59.0</v>
      </c>
      <c r="M449" s="620" t="str">
        <f>IF(COUNTBLANK(I446:I449)=2,IF(I446&gt;I448,C446,C448),"")</f>
        <v/>
      </c>
      <c r="Q449" s="269"/>
      <c r="R449" s="673"/>
      <c r="S449" s="674"/>
      <c r="T449" s="592"/>
      <c r="U449" s="592"/>
      <c r="V449" s="592"/>
      <c r="W449" s="592"/>
      <c r="X449" s="592"/>
      <c r="Y449" s="689"/>
      <c r="Z449" s="592"/>
      <c r="AA449" s="592"/>
      <c r="AB449" s="592"/>
      <c r="AC449" s="592"/>
      <c r="AD449" s="696"/>
      <c r="AE449" s="592"/>
      <c r="AF449" s="592"/>
      <c r="AG449" s="592"/>
      <c r="AH449" s="592"/>
      <c r="AI449" s="703"/>
      <c r="AJ449" s="592"/>
      <c r="AK449" s="592"/>
      <c r="AL449" s="592"/>
      <c r="AM449" s="592"/>
      <c r="AN449" s="592"/>
    </row>
    <row r="450" ht="13.5" customHeight="1">
      <c r="A450" s="592"/>
      <c r="B450" s="592"/>
      <c r="C450" s="592"/>
      <c r="D450" s="592"/>
      <c r="E450" s="592"/>
      <c r="F450" s="592"/>
      <c r="G450" s="592"/>
      <c r="H450" s="592"/>
      <c r="I450" s="592"/>
      <c r="J450" s="671"/>
      <c r="K450" s="675"/>
      <c r="L450" s="334"/>
      <c r="Q450" s="269"/>
      <c r="S450" s="335"/>
      <c r="T450" s="592"/>
      <c r="U450" s="592"/>
      <c r="V450" s="592"/>
      <c r="W450" s="592"/>
      <c r="X450" s="592"/>
      <c r="Y450" s="689"/>
      <c r="Z450" s="592"/>
      <c r="AA450" s="592"/>
      <c r="AB450" s="592"/>
      <c r="AC450" s="592"/>
      <c r="AD450" s="696"/>
      <c r="AE450" s="592"/>
      <c r="AF450" s="592"/>
      <c r="AG450" s="592"/>
      <c r="AH450" s="592"/>
      <c r="AI450" s="703"/>
      <c r="AJ450" s="592"/>
      <c r="AK450" s="592"/>
      <c r="AL450" s="592"/>
      <c r="AM450" s="592"/>
      <c r="AN450" s="592"/>
    </row>
    <row r="451" ht="13.5" customHeight="1">
      <c r="A451" s="645"/>
      <c r="B451" s="646" t="s">
        <v>946</v>
      </c>
      <c r="C451" s="647"/>
      <c r="D451" s="647"/>
      <c r="E451" s="647"/>
      <c r="F451" s="647"/>
      <c r="G451" s="648" t="str">
        <f>G445</f>
        <v>17H00 - 19H00</v>
      </c>
      <c r="H451" s="649"/>
      <c r="I451" s="650"/>
      <c r="J451" s="671"/>
      <c r="K451" s="592"/>
      <c r="L451" s="334"/>
      <c r="M451" s="676" t="str">
        <f>IF(COUNTBLANK(I452:I455)=2,IF(I452&gt;I454,C452,C454),"")</f>
        <v/>
      </c>
      <c r="Q451" s="269"/>
      <c r="R451" s="677"/>
      <c r="S451" s="678"/>
      <c r="T451" s="679"/>
      <c r="U451" s="592"/>
      <c r="V451" s="592"/>
      <c r="W451" s="592"/>
      <c r="X451" s="592"/>
      <c r="Y451" s="689"/>
      <c r="Z451" s="592"/>
      <c r="AA451" s="592"/>
      <c r="AB451" s="592"/>
      <c r="AC451" s="592"/>
      <c r="AD451" s="696"/>
      <c r="AE451" s="592"/>
      <c r="AF451" s="592"/>
      <c r="AG451" s="592"/>
      <c r="AH451" s="592"/>
      <c r="AI451" s="703"/>
      <c r="AJ451" s="592"/>
      <c r="AK451" s="592"/>
      <c r="AL451" s="592"/>
      <c r="AM451" s="592"/>
      <c r="AN451" s="592"/>
    </row>
    <row r="452" ht="13.5" customHeight="1">
      <c r="A452" s="651" t="s">
        <v>992</v>
      </c>
      <c r="B452" s="652">
        <v>23.0</v>
      </c>
      <c r="C452" s="653" t="str">
        <f>IFERROR(VLOOKUP(A452,$B$156:$G$159,2,FALSE),IFERROR(VLOOKUP(A452,$L$156:$Q$159,2,FALSE),IFERROR(VLOOKUP(A452,$V$156:$AA$159,2,FALSE),IFERROR(VLOOKUP(A452,$AF$156:$AK$159,2,FALSE),IFERROR(VLOOKUP(A452,$B$179:$G$182,2,FALSE),IFERROR(VLOOKUP(A452,$L$179:$Q$182,2,FALSE),IFERROR(VLOOKUP(A452,$V$179:$AA$182,2,FALSE),IFERROR(VLOOKUP(A452,$AF$179:$AK$182,2,FALSE),IFERROR(VLOOKUP(A452,$B$202:$G$205,2,FALSE),IFERROR(VLOOKUP(A452,$L$202:$Q$205,2,FALSE),IFERROR(VLOOKUP(A452,$V$202:$AA$205,2,FALSE),IFERROR(VLOOKUP(A452,$AF$202:$AK$205,2,FALSE),IFERROR(VLOOKUP(A452,$B$225:$G$228,2,FALSE),IFERROR(VLOOKUP(A452,$L$225:$Q$228,2,FALSE),IFERROR(VLOOKUP(A452,$V$225:$AA$228,2,FALSE),IFERROR(VLOOKUP(A452,$AF$225:$AK$228,2,FALSE),IFERROR(VLOOKUP(A452,$B$248:$G$251,2,FALSE),IFERROR(VLOOKUP(A452,$L$248:$Q$251,2,FALSE),IFERROR(VLOOKUP(A452,$V$248:$AA$251,2,FALSE),IFERROR(VLOOKUP(A452,$AF$248:$AK$251,2,FALSE),IFERROR(VLOOKUP(A452,$B$271:$G$274,2,FALSE),IFERROR(VLOOKUP(A452,$L$271:$Q$274,2,FALSE),IFERROR(VLOOKUP(A452,$V$271:$AA$274,2,FALSE),IFERROR(VLOOKUP(A452,$AF$271:$AK$274,2,FALSE),IFERROR(VLOOKUP(A452,$B$294:$G$297,2,FALSE),IFERROR(VLOOKUP(A452,$L$294:$Q$297,2,FALSE),IFERROR(VLOOKUP(A452,$V$294:$AA$297,2,FALSE),IFERROR(VLOOKUP(A452,$AF$294:$AK$297,2,FALSE),IFERROR(VLOOKUP(A452,$B$317:$G$320,2,FALSE),IFERROR(VLOOKUP(A452,$L$317:$Q$320,2,FALSE),IFERROR(VLOOKUP(A452,$V$317:$AA$320,2,FALSE),IFERROR(VLOOKUP(A452,$AF$317:$AK$320,2,FALSE),""))))))))))))))))))))))))))))))))</f>
        <v>-</v>
      </c>
      <c r="D452" s="654"/>
      <c r="E452" s="654"/>
      <c r="F452" s="654"/>
      <c r="G452" s="655"/>
      <c r="H452" s="656"/>
      <c r="I452" s="657"/>
      <c r="J452" s="671"/>
      <c r="K452" s="592"/>
      <c r="L452" s="345"/>
      <c r="M452" s="346"/>
      <c r="N452" s="346"/>
      <c r="O452" s="346"/>
      <c r="P452" s="346"/>
      <c r="Q452" s="347"/>
      <c r="R452" s="346"/>
      <c r="S452" s="348"/>
      <c r="T452" s="680"/>
      <c r="U452" s="592"/>
      <c r="V452" s="592"/>
      <c r="W452" s="592"/>
      <c r="X452" s="592"/>
      <c r="Y452" s="689"/>
      <c r="Z452" s="592"/>
      <c r="AA452" s="592"/>
      <c r="AB452" s="592"/>
      <c r="AC452" s="592"/>
      <c r="AD452" s="696"/>
      <c r="AE452" s="592"/>
      <c r="AF452" s="592"/>
      <c r="AG452" s="592"/>
      <c r="AH452" s="592"/>
      <c r="AI452" s="703"/>
      <c r="AJ452" s="592"/>
      <c r="AK452" s="592"/>
      <c r="AL452" s="592"/>
      <c r="AM452" s="592"/>
      <c r="AN452" s="592"/>
    </row>
    <row r="453" ht="13.5" customHeight="1">
      <c r="B453" s="658"/>
      <c r="G453" s="269"/>
      <c r="I453" s="659"/>
      <c r="J453" s="681"/>
      <c r="K453" s="592"/>
      <c r="L453" s="592"/>
      <c r="M453" s="592"/>
      <c r="N453" s="592"/>
      <c r="O453" s="592"/>
      <c r="P453" s="592"/>
      <c r="Q453" s="592"/>
      <c r="R453" s="592"/>
      <c r="S453" s="592"/>
      <c r="T453" s="680"/>
      <c r="U453" s="592"/>
      <c r="V453" s="592"/>
      <c r="W453" s="592"/>
      <c r="X453" s="592"/>
      <c r="Y453" s="689"/>
      <c r="Z453" s="592"/>
      <c r="AA453" s="592"/>
      <c r="AB453" s="592"/>
      <c r="AC453" s="592"/>
      <c r="AD453" s="696"/>
      <c r="AE453" s="592"/>
      <c r="AF453" s="592"/>
      <c r="AG453" s="592"/>
      <c r="AH453" s="592"/>
      <c r="AI453" s="703"/>
      <c r="AJ453" s="592"/>
      <c r="AK453" s="592"/>
      <c r="AL453" s="592"/>
      <c r="AM453" s="592"/>
      <c r="AN453" s="592"/>
    </row>
    <row r="454" ht="13.5" customHeight="1">
      <c r="A454" s="651" t="s">
        <v>993</v>
      </c>
      <c r="B454" s="658"/>
      <c r="C454" s="660" t="str">
        <f>IFERROR(VLOOKUP(A454,$B$156:$G$159,2,FALSE),IFERROR(VLOOKUP(A454,$L$156:$Q$159,2,FALSE),IFERROR(VLOOKUP(A454,$V$156:$AA$159,2,FALSE),IFERROR(VLOOKUP(A454,$AF$156:$AK$159,2,FALSE),IFERROR(VLOOKUP(A454,$B$179:$G$182,2,FALSE),IFERROR(VLOOKUP(A454,$L$179:$Q$182,2,FALSE),IFERROR(VLOOKUP(A454,$V$179:$AA$182,2,FALSE),IFERROR(VLOOKUP(A454,$AF$179:$AK$182,2,FALSE),IFERROR(VLOOKUP(A454,$B$202:$G$205,2,FALSE),IFERROR(VLOOKUP(A454,$L$202:$Q$205,2,FALSE),IFERROR(VLOOKUP(A454,$V$202:$AA$205,2,FALSE),IFERROR(VLOOKUP(A454,$AF$202:$AK$205,2,FALSE),IFERROR(VLOOKUP(A454,$B$225:$G$228,2,FALSE),IFERROR(VLOOKUP(A454,$L$225:$Q$228,2,FALSE),IFERROR(VLOOKUP(A454,$V$225:$AA$228,2,FALSE),IFERROR(VLOOKUP(A454,$AF$225:$AK$228,2,FALSE),IFERROR(VLOOKUP(A454,$B$248:$G$251,2,FALSE),IFERROR(VLOOKUP(A454,$L$248:$Q$251,2,FALSE),IFERROR(VLOOKUP(A454,$V$248:$AA$251,2,FALSE),IFERROR(VLOOKUP(A454,$AF$248:$AK$251,2,FALSE),IFERROR(VLOOKUP(A454,$B$271:$G$274,2,FALSE),IFERROR(VLOOKUP(A454,$L$271:$Q$274,2,FALSE),IFERROR(VLOOKUP(A454,$V$271:$AA$274,2,FALSE),IFERROR(VLOOKUP(A454,$AF$271:$AK$274,2,FALSE),IFERROR(VLOOKUP(A454,$B$294:$G$297,2,FALSE),IFERROR(VLOOKUP(A454,$L$294:$Q$297,2,FALSE),IFERROR(VLOOKUP(A454,$V$294:$AA$297,2,FALSE),IFERROR(VLOOKUP(A454,$AF$294:$AK$297,2,FALSE),IFERROR(VLOOKUP(A454,$B$317:$G$320,2,FALSE),IFERROR(VLOOKUP(A454,$L$317:$Q$320,2,FALSE),IFERROR(VLOOKUP(A454,$V$317:$AA$320,2,FALSE),IFERROR(VLOOKUP(A454,$AF$317:$AK$320,2,FALSE),""))))))))))))))))))))))))))))))))</f>
        <v>-</v>
      </c>
      <c r="G454" s="269"/>
      <c r="H454" s="661"/>
      <c r="I454" s="662"/>
      <c r="J454" s="592"/>
      <c r="K454" s="592"/>
      <c r="L454" s="592"/>
      <c r="M454" s="592"/>
      <c r="N454" s="592"/>
      <c r="O454" s="592"/>
      <c r="P454" s="592"/>
      <c r="Q454" s="592"/>
      <c r="R454" s="592"/>
      <c r="S454" s="592"/>
      <c r="T454" s="680"/>
      <c r="U454" s="592"/>
      <c r="V454" s="341" t="s">
        <v>305</v>
      </c>
      <c r="W454" s="682"/>
      <c r="X454" s="682"/>
      <c r="Y454" s="682"/>
      <c r="Z454" s="682"/>
      <c r="AA454" s="682"/>
      <c r="AB454" s="683" t="str">
        <f>AB430</f>
        <v>14H15 - 16H15</v>
      </c>
      <c r="AC454" s="344"/>
      <c r="AD454" s="696"/>
      <c r="AE454" s="592"/>
      <c r="AF454" s="592"/>
      <c r="AG454" s="592"/>
      <c r="AH454" s="592"/>
      <c r="AI454" s="703"/>
      <c r="AJ454" s="592"/>
      <c r="AK454" s="592"/>
      <c r="AL454" s="592"/>
      <c r="AM454" s="592"/>
      <c r="AN454" s="592"/>
    </row>
    <row r="455" ht="13.5" customHeight="1">
      <c r="B455" s="667"/>
      <c r="C455" s="668"/>
      <c r="D455" s="668"/>
      <c r="E455" s="668"/>
      <c r="F455" s="668"/>
      <c r="G455" s="669"/>
      <c r="H455" s="668"/>
      <c r="I455" s="670"/>
      <c r="J455" s="592"/>
      <c r="K455" s="592"/>
      <c r="L455" s="592"/>
      <c r="M455" s="592"/>
      <c r="N455" s="592"/>
      <c r="O455" s="592"/>
      <c r="P455" s="592"/>
      <c r="Q455" s="592"/>
      <c r="R455" s="592"/>
      <c r="S455" s="592"/>
      <c r="T455" s="680"/>
      <c r="U455" s="592"/>
      <c r="V455" s="684">
        <v>52.0</v>
      </c>
      <c r="W455" s="620" t="str">
        <f>IF(COUNTBLANK(S449:S452)=2,IF(S449&gt;S451,M449,M451),"")</f>
        <v/>
      </c>
      <c r="AA455" s="269"/>
      <c r="AB455" s="673"/>
      <c r="AC455" s="685"/>
      <c r="AD455" s="696"/>
      <c r="AE455" s="592"/>
      <c r="AF455" s="592"/>
      <c r="AG455" s="592"/>
      <c r="AH455" s="592"/>
      <c r="AI455" s="703"/>
      <c r="AJ455" s="592"/>
      <c r="AK455" s="592"/>
      <c r="AL455" s="592"/>
      <c r="AM455" s="592"/>
      <c r="AN455" s="592"/>
    </row>
    <row r="456" ht="13.5" customHeight="1">
      <c r="A456" s="592"/>
      <c r="B456" s="592"/>
      <c r="C456" s="592"/>
      <c r="D456" s="592"/>
      <c r="E456" s="592"/>
      <c r="F456" s="592"/>
      <c r="G456" s="592"/>
      <c r="H456" s="592"/>
      <c r="I456" s="592"/>
      <c r="J456" s="592"/>
      <c r="K456" s="592"/>
      <c r="L456" s="592"/>
      <c r="M456" s="592"/>
      <c r="N456" s="592"/>
      <c r="O456" s="592"/>
      <c r="P456" s="592"/>
      <c r="Q456" s="592"/>
      <c r="R456" s="592"/>
      <c r="S456" s="592"/>
      <c r="T456" s="680"/>
      <c r="U456" s="686"/>
      <c r="V456" s="357"/>
      <c r="AA456" s="269"/>
      <c r="AC456" s="358"/>
      <c r="AD456" s="696"/>
      <c r="AE456" s="592"/>
      <c r="AF456" s="592"/>
      <c r="AG456" s="592"/>
      <c r="AH456" s="592"/>
      <c r="AI456" s="703"/>
      <c r="AJ456" s="592"/>
      <c r="AK456" s="592"/>
      <c r="AL456" s="592"/>
      <c r="AM456" s="592"/>
      <c r="AN456" s="592"/>
    </row>
    <row r="457" ht="13.5" customHeight="1">
      <c r="A457" s="645"/>
      <c r="B457" s="646" t="s">
        <v>946</v>
      </c>
      <c r="C457" s="647"/>
      <c r="D457" s="647"/>
      <c r="E457" s="647"/>
      <c r="F457" s="647"/>
      <c r="G457" s="648" t="str">
        <f>G451</f>
        <v>17H00 - 19H00</v>
      </c>
      <c r="H457" s="649"/>
      <c r="I457" s="650"/>
      <c r="J457" s="592"/>
      <c r="K457" s="592"/>
      <c r="L457" s="592"/>
      <c r="M457" s="592"/>
      <c r="N457" s="592"/>
      <c r="O457" s="592"/>
      <c r="P457" s="592"/>
      <c r="Q457" s="592"/>
      <c r="R457" s="592"/>
      <c r="S457" s="592"/>
      <c r="T457" s="680"/>
      <c r="U457" s="592"/>
      <c r="V457" s="357"/>
      <c r="W457" s="606" t="str">
        <f>IF(COUNTBLANK(S461:S464)=2,IF(S461&gt;S463,M461,M463),"")</f>
        <v/>
      </c>
      <c r="AA457" s="269"/>
      <c r="AB457" s="687"/>
      <c r="AC457" s="688"/>
      <c r="AD457" s="696"/>
      <c r="AE457" s="592"/>
      <c r="AF457" s="592"/>
      <c r="AG457" s="592"/>
      <c r="AH457" s="592"/>
      <c r="AI457" s="703"/>
      <c r="AJ457" s="592"/>
      <c r="AK457" s="592"/>
      <c r="AL457" s="592"/>
      <c r="AM457" s="592"/>
      <c r="AN457" s="592"/>
    </row>
    <row r="458" ht="13.5" customHeight="1">
      <c r="A458" s="651" t="s">
        <v>994</v>
      </c>
      <c r="B458" s="652">
        <v>21.0</v>
      </c>
      <c r="C458" s="653" t="str">
        <f>IFERROR(VLOOKUP(A458,$B$156:$G$159,2,FALSE),IFERROR(VLOOKUP(A458,$L$156:$Q$159,2,FALSE),IFERROR(VLOOKUP(A458,$V$156:$AA$159,2,FALSE),IFERROR(VLOOKUP(A458,$AF$156:$AK$159,2,FALSE),IFERROR(VLOOKUP(A458,$B$179:$G$182,2,FALSE),IFERROR(VLOOKUP(A458,$L$179:$Q$182,2,FALSE),IFERROR(VLOOKUP(A458,$V$179:$AA$182,2,FALSE),IFERROR(VLOOKUP(A458,$AF$179:$AK$182,2,FALSE),IFERROR(VLOOKUP(A458,$B$202:$G$205,2,FALSE),IFERROR(VLOOKUP(A458,$L$202:$Q$205,2,FALSE),IFERROR(VLOOKUP(A458,$V$202:$AA$205,2,FALSE),IFERROR(VLOOKUP(A458,$AF$202:$AK$205,2,FALSE),IFERROR(VLOOKUP(A458,$B$225:$G$228,2,FALSE),IFERROR(VLOOKUP(A458,$L$225:$Q$228,2,FALSE),IFERROR(VLOOKUP(A458,$V$225:$AA$228,2,FALSE),IFERROR(VLOOKUP(A458,$AF$225:$AK$228,2,FALSE),IFERROR(VLOOKUP(A458,$B$248:$G$251,2,FALSE),IFERROR(VLOOKUP(A458,$L$248:$Q$251,2,FALSE),IFERROR(VLOOKUP(A458,$V$248:$AA$251,2,FALSE),IFERROR(VLOOKUP(A458,$AF$248:$AK$251,2,FALSE),IFERROR(VLOOKUP(A458,$B$271:$G$274,2,FALSE),IFERROR(VLOOKUP(A458,$L$271:$Q$274,2,FALSE),IFERROR(VLOOKUP(A458,$V$271:$AA$274,2,FALSE),IFERROR(VLOOKUP(A458,$AF$271:$AK$274,2,FALSE),IFERROR(VLOOKUP(A458,$B$294:$G$297,2,FALSE),IFERROR(VLOOKUP(A458,$L$294:$Q$297,2,FALSE),IFERROR(VLOOKUP(A458,$V$294:$AA$297,2,FALSE),IFERROR(VLOOKUP(A458,$AF$294:$AK$297,2,FALSE),IFERROR(VLOOKUP(A458,$B$317:$G$320,2,FALSE),IFERROR(VLOOKUP(A458,$L$317:$Q$320,2,FALSE),IFERROR(VLOOKUP(A458,$V$317:$AA$320,2,FALSE),IFERROR(VLOOKUP(A458,$AF$317:$AK$320,2,FALSE),""))))))))))))))))))))))))))))))))</f>
        <v>-</v>
      </c>
      <c r="D458" s="654"/>
      <c r="E458" s="654"/>
      <c r="F458" s="654"/>
      <c r="G458" s="655"/>
      <c r="H458" s="656"/>
      <c r="I458" s="657"/>
      <c r="J458" s="592"/>
      <c r="K458" s="592"/>
      <c r="L458" s="592"/>
      <c r="M458" s="592"/>
      <c r="N458" s="592"/>
      <c r="O458" s="592"/>
      <c r="P458" s="592"/>
      <c r="Q458" s="592"/>
      <c r="R458" s="592"/>
      <c r="S458" s="592"/>
      <c r="T458" s="680"/>
      <c r="U458" s="592"/>
      <c r="V458" s="364"/>
      <c r="W458" s="365"/>
      <c r="X458" s="365"/>
      <c r="Y458" s="365"/>
      <c r="Z458" s="365"/>
      <c r="AA458" s="366"/>
      <c r="AB458" s="365"/>
      <c r="AC458" s="367"/>
      <c r="AD458" s="696"/>
      <c r="AE458" s="592"/>
      <c r="AF458" s="592"/>
      <c r="AG458" s="592"/>
      <c r="AH458" s="592"/>
      <c r="AI458" s="703"/>
      <c r="AJ458" s="592"/>
      <c r="AK458" s="592"/>
      <c r="AL458" s="592"/>
      <c r="AM458" s="592"/>
      <c r="AN458" s="592"/>
    </row>
    <row r="459" ht="13.5" customHeight="1">
      <c r="B459" s="658"/>
      <c r="G459" s="269"/>
      <c r="I459" s="659"/>
      <c r="J459" s="592"/>
      <c r="K459" s="592"/>
      <c r="L459" s="592"/>
      <c r="M459" s="592"/>
      <c r="N459" s="592"/>
      <c r="O459" s="592"/>
      <c r="P459" s="592"/>
      <c r="Q459" s="592"/>
      <c r="R459" s="592"/>
      <c r="S459" s="592"/>
      <c r="T459" s="680"/>
      <c r="U459" s="592"/>
      <c r="V459" s="592"/>
      <c r="W459" s="592"/>
      <c r="X459" s="592"/>
      <c r="Y459" s="592"/>
      <c r="Z459" s="592"/>
      <c r="AA459" s="592"/>
      <c r="AB459" s="592"/>
      <c r="AC459" s="592"/>
      <c r="AD459" s="696"/>
      <c r="AE459" s="592"/>
      <c r="AF459" s="592"/>
      <c r="AG459" s="592"/>
      <c r="AH459" s="592"/>
      <c r="AI459" s="703"/>
      <c r="AJ459" s="592"/>
      <c r="AK459" s="592"/>
      <c r="AL459" s="592"/>
      <c r="AM459" s="592"/>
      <c r="AN459" s="592"/>
    </row>
    <row r="460" ht="13.5" customHeight="1">
      <c r="A460" s="651" t="s">
        <v>995</v>
      </c>
      <c r="B460" s="658"/>
      <c r="C460" s="660" t="str">
        <f>IFERROR(VLOOKUP(A460,$B$156:$G$159,2,FALSE),IFERROR(VLOOKUP(A460,$L$156:$Q$159,2,FALSE),IFERROR(VLOOKUP(A460,$V$156:$AA$159,2,FALSE),IFERROR(VLOOKUP(A460,$AF$156:$AK$159,2,FALSE),IFERROR(VLOOKUP(A460,$B$179:$G$182,2,FALSE),IFERROR(VLOOKUP(A460,$L$179:$Q$182,2,FALSE),IFERROR(VLOOKUP(A460,$V$179:$AA$182,2,FALSE),IFERROR(VLOOKUP(A460,$AF$179:$AK$182,2,FALSE),IFERROR(VLOOKUP(A460,$B$202:$G$205,2,FALSE),IFERROR(VLOOKUP(A460,$L$202:$Q$205,2,FALSE),IFERROR(VLOOKUP(A460,$V$202:$AA$205,2,FALSE),IFERROR(VLOOKUP(A460,$AF$202:$AK$205,2,FALSE),IFERROR(VLOOKUP(A460,$B$225:$G$228,2,FALSE),IFERROR(VLOOKUP(A460,$L$225:$Q$228,2,FALSE),IFERROR(VLOOKUP(A460,$V$225:$AA$228,2,FALSE),IFERROR(VLOOKUP(A460,$AF$225:$AK$228,2,FALSE),IFERROR(VLOOKUP(A460,$B$248:$G$251,2,FALSE),IFERROR(VLOOKUP(A460,$L$248:$Q$251,2,FALSE),IFERROR(VLOOKUP(A460,$V$248:$AA$251,2,FALSE),IFERROR(VLOOKUP(A460,$AF$248:$AK$251,2,FALSE),IFERROR(VLOOKUP(A460,$B$271:$G$274,2,FALSE),IFERROR(VLOOKUP(A460,$L$271:$Q$274,2,FALSE),IFERROR(VLOOKUP(A460,$V$271:$AA$274,2,FALSE),IFERROR(VLOOKUP(A460,$AF$271:$AK$274,2,FALSE),IFERROR(VLOOKUP(A460,$B$294:$G$297,2,FALSE),IFERROR(VLOOKUP(A460,$L$294:$Q$297,2,FALSE),IFERROR(VLOOKUP(A460,$V$294:$AA$297,2,FALSE),IFERROR(VLOOKUP(A460,$AF$294:$AK$297,2,FALSE),IFERROR(VLOOKUP(A460,$B$317:$G$320,2,FALSE),IFERROR(VLOOKUP(A460,$L$317:$Q$320,2,FALSE),IFERROR(VLOOKUP(A460,$V$317:$AA$320,2,FALSE),IFERROR(VLOOKUP(A460,$AF$317:$AK$320,2,FALSE),""))))))))))))))))))))))))))))))))</f>
        <v>-</v>
      </c>
      <c r="G460" s="269"/>
      <c r="H460" s="661"/>
      <c r="I460" s="662"/>
      <c r="J460" s="663"/>
      <c r="K460" s="592"/>
      <c r="L460" s="324" t="s">
        <v>301</v>
      </c>
      <c r="M460" s="665"/>
      <c r="N460" s="665"/>
      <c r="O460" s="665"/>
      <c r="P460" s="665"/>
      <c r="Q460" s="665"/>
      <c r="R460" s="666" t="str">
        <f>R448</f>
        <v>10H15 - 12H15 </v>
      </c>
      <c r="S460" s="328"/>
      <c r="T460" s="680"/>
      <c r="U460" s="592"/>
      <c r="V460" s="592"/>
      <c r="W460" s="592"/>
      <c r="X460" s="592"/>
      <c r="Y460" s="592"/>
      <c r="Z460" s="592"/>
      <c r="AA460" s="592"/>
      <c r="AB460" s="592"/>
      <c r="AC460" s="592"/>
      <c r="AD460" s="696"/>
      <c r="AE460" s="592"/>
      <c r="AF460" s="592"/>
      <c r="AG460" s="592"/>
      <c r="AH460" s="592"/>
      <c r="AI460" s="703"/>
      <c r="AJ460" s="592"/>
      <c r="AK460" s="592"/>
      <c r="AL460" s="592"/>
      <c r="AM460" s="592"/>
      <c r="AN460" s="592"/>
    </row>
    <row r="461" ht="13.5" customHeight="1">
      <c r="B461" s="667"/>
      <c r="C461" s="668"/>
      <c r="D461" s="668"/>
      <c r="E461" s="668"/>
      <c r="F461" s="668"/>
      <c r="G461" s="669"/>
      <c r="H461" s="668"/>
      <c r="I461" s="670"/>
      <c r="J461" s="671"/>
      <c r="K461" s="592"/>
      <c r="L461" s="672">
        <v>60.0</v>
      </c>
      <c r="M461" s="620" t="str">
        <f>IF(COUNTBLANK(I458:I461)=2,IF(I458&gt;I460,C458,C460),"")</f>
        <v/>
      </c>
      <c r="Q461" s="269"/>
      <c r="R461" s="673"/>
      <c r="S461" s="674"/>
      <c r="T461" s="680"/>
      <c r="U461" s="592"/>
      <c r="V461" s="592"/>
      <c r="W461" s="592"/>
      <c r="X461" s="592"/>
      <c r="Y461" s="592"/>
      <c r="Z461" s="592"/>
      <c r="AA461" s="592"/>
      <c r="AB461" s="592"/>
      <c r="AC461" s="592"/>
      <c r="AD461" s="696"/>
      <c r="AE461" s="592"/>
      <c r="AF461" s="592"/>
      <c r="AG461" s="592"/>
      <c r="AH461" s="592"/>
      <c r="AI461" s="703"/>
      <c r="AJ461" s="592"/>
      <c r="AK461" s="592"/>
      <c r="AL461" s="592"/>
      <c r="AM461" s="592"/>
      <c r="AN461" s="592"/>
    </row>
    <row r="462" ht="13.5" customHeight="1">
      <c r="A462" s="592"/>
      <c r="B462" s="592"/>
      <c r="C462" s="592"/>
      <c r="D462" s="592"/>
      <c r="E462" s="592"/>
      <c r="F462" s="592"/>
      <c r="G462" s="592"/>
      <c r="H462" s="592"/>
      <c r="I462" s="592"/>
      <c r="J462" s="671"/>
      <c r="K462" s="675"/>
      <c r="L462" s="334"/>
      <c r="Q462" s="269"/>
      <c r="S462" s="335"/>
      <c r="T462" s="690"/>
      <c r="U462" s="592"/>
      <c r="V462" s="592"/>
      <c r="W462" s="592"/>
      <c r="X462" s="592"/>
      <c r="Y462" s="592"/>
      <c r="Z462" s="592"/>
      <c r="AA462" s="592"/>
      <c r="AB462" s="592"/>
      <c r="AC462" s="592"/>
      <c r="AD462" s="696"/>
      <c r="AE462" s="592"/>
      <c r="AF462" s="592"/>
      <c r="AG462" s="592"/>
      <c r="AH462" s="592"/>
      <c r="AI462" s="703"/>
      <c r="AJ462" s="592"/>
      <c r="AK462" s="592"/>
      <c r="AL462" s="592"/>
      <c r="AM462" s="592"/>
      <c r="AN462" s="592"/>
    </row>
    <row r="463" ht="13.5" customHeight="1">
      <c r="A463" s="645"/>
      <c r="B463" s="646" t="s">
        <v>946</v>
      </c>
      <c r="C463" s="647"/>
      <c r="D463" s="647"/>
      <c r="E463" s="647"/>
      <c r="F463" s="647"/>
      <c r="G463" s="648" t="str">
        <f>G457</f>
        <v>17H00 - 19H00</v>
      </c>
      <c r="H463" s="649"/>
      <c r="I463" s="650"/>
      <c r="J463" s="671"/>
      <c r="K463" s="592"/>
      <c r="L463" s="334"/>
      <c r="M463" s="676" t="str">
        <f>IF(COUNTBLANK(I464:I467)=2,IF(I464&gt;I466,C464,C466),"")</f>
        <v/>
      </c>
      <c r="Q463" s="269"/>
      <c r="R463" s="677"/>
      <c r="S463" s="678"/>
      <c r="T463" s="592"/>
      <c r="U463" s="592"/>
      <c r="V463" s="592"/>
      <c r="W463" s="592"/>
      <c r="X463" s="592"/>
      <c r="Y463" s="592"/>
      <c r="Z463" s="592"/>
      <c r="AA463" s="592"/>
      <c r="AB463" s="592"/>
      <c r="AC463" s="592"/>
      <c r="AD463" s="696"/>
      <c r="AE463" s="592"/>
      <c r="AF463" s="592"/>
      <c r="AG463" s="592"/>
      <c r="AH463" s="592"/>
      <c r="AI463" s="703"/>
      <c r="AJ463" s="592"/>
      <c r="AK463" s="592"/>
      <c r="AL463" s="592"/>
      <c r="AM463" s="592"/>
      <c r="AN463" s="592"/>
    </row>
    <row r="464" ht="13.5" customHeight="1">
      <c r="A464" s="651" t="s">
        <v>996</v>
      </c>
      <c r="B464" s="652">
        <v>17.0</v>
      </c>
      <c r="C464" s="653" t="str">
        <f>IFERROR(VLOOKUP(A464,$B$156:$G$159,2,FALSE),IFERROR(VLOOKUP(A464,$L$156:$Q$159,2,FALSE),IFERROR(VLOOKUP(A464,$V$156:$AA$159,2,FALSE),IFERROR(VLOOKUP(A464,$AF$156:$AK$159,2,FALSE),IFERROR(VLOOKUP(A464,$B$179:$G$182,2,FALSE),IFERROR(VLOOKUP(A464,$L$179:$Q$182,2,FALSE),IFERROR(VLOOKUP(A464,$V$179:$AA$182,2,FALSE),IFERROR(VLOOKUP(A464,$AF$179:$AK$182,2,FALSE),IFERROR(VLOOKUP(A464,$B$202:$G$205,2,FALSE),IFERROR(VLOOKUP(A464,$L$202:$Q$205,2,FALSE),IFERROR(VLOOKUP(A464,$V$202:$AA$205,2,FALSE),IFERROR(VLOOKUP(A464,$AF$202:$AK$205,2,FALSE),IFERROR(VLOOKUP(A464,$B$225:$G$228,2,FALSE),IFERROR(VLOOKUP(A464,$L$225:$Q$228,2,FALSE),IFERROR(VLOOKUP(A464,$V$225:$AA$228,2,FALSE),IFERROR(VLOOKUP(A464,$AF$225:$AK$228,2,FALSE),IFERROR(VLOOKUP(A464,$B$248:$G$251,2,FALSE),IFERROR(VLOOKUP(A464,$L$248:$Q$251,2,FALSE),IFERROR(VLOOKUP(A464,$V$248:$AA$251,2,FALSE),IFERROR(VLOOKUP(A464,$AF$248:$AK$251,2,FALSE),IFERROR(VLOOKUP(A464,$B$271:$G$274,2,FALSE),IFERROR(VLOOKUP(A464,$L$271:$Q$274,2,FALSE),IFERROR(VLOOKUP(A464,$V$271:$AA$274,2,FALSE),IFERROR(VLOOKUP(A464,$AF$271:$AK$274,2,FALSE),IFERROR(VLOOKUP(A464,$B$294:$G$297,2,FALSE),IFERROR(VLOOKUP(A464,$L$294:$Q$297,2,FALSE),IFERROR(VLOOKUP(A464,$V$294:$AA$297,2,FALSE),IFERROR(VLOOKUP(A464,$AF$294:$AK$297,2,FALSE),IFERROR(VLOOKUP(A464,$B$317:$G$320,2,FALSE),IFERROR(VLOOKUP(A464,$L$317:$Q$320,2,FALSE),IFERROR(VLOOKUP(A464,$V$317:$AA$320,2,FALSE),IFERROR(VLOOKUP(A464,$AF$317:$AK$320,2,FALSE),""))))))))))))))))))))))))))))))))</f>
        <v>-</v>
      </c>
      <c r="D464" s="654"/>
      <c r="E464" s="654"/>
      <c r="F464" s="654"/>
      <c r="G464" s="655"/>
      <c r="H464" s="656"/>
      <c r="I464" s="657"/>
      <c r="J464" s="671"/>
      <c r="K464" s="592"/>
      <c r="L464" s="345"/>
      <c r="M464" s="346"/>
      <c r="N464" s="346"/>
      <c r="O464" s="346"/>
      <c r="P464" s="346"/>
      <c r="Q464" s="347"/>
      <c r="R464" s="346"/>
      <c r="S464" s="348"/>
      <c r="T464" s="592"/>
      <c r="U464" s="592"/>
      <c r="V464" s="592"/>
      <c r="W464" s="592"/>
      <c r="X464" s="592"/>
      <c r="Y464" s="592"/>
      <c r="Z464" s="592"/>
      <c r="AA464" s="592"/>
      <c r="AB464" s="592"/>
      <c r="AC464" s="592"/>
      <c r="AD464" s="696"/>
      <c r="AE464" s="592"/>
      <c r="AF464" s="592"/>
      <c r="AG464" s="592"/>
      <c r="AH464" s="592"/>
      <c r="AI464" s="703"/>
      <c r="AJ464" s="592"/>
      <c r="AK464" s="592"/>
      <c r="AL464" s="592"/>
      <c r="AM464" s="592"/>
      <c r="AN464" s="592"/>
    </row>
    <row r="465" ht="13.5" customHeight="1">
      <c r="B465" s="658"/>
      <c r="G465" s="269"/>
      <c r="I465" s="659"/>
      <c r="J465" s="681"/>
      <c r="K465" s="592"/>
      <c r="L465" s="592"/>
      <c r="M465" s="592"/>
      <c r="N465" s="592"/>
      <c r="O465" s="592"/>
      <c r="P465" s="592"/>
      <c r="Q465" s="592"/>
      <c r="R465" s="592"/>
      <c r="S465" s="592"/>
      <c r="T465" s="592"/>
      <c r="U465" s="592"/>
      <c r="V465" s="592"/>
      <c r="W465" s="592"/>
      <c r="X465" s="592"/>
      <c r="Y465" s="592"/>
      <c r="Z465" s="592"/>
      <c r="AA465" s="592"/>
      <c r="AB465" s="592"/>
      <c r="AC465" s="592"/>
      <c r="AD465" s="696"/>
      <c r="AE465" s="592"/>
      <c r="AF465" s="592"/>
      <c r="AG465" s="592"/>
      <c r="AH465" s="592"/>
      <c r="AI465" s="703"/>
      <c r="AJ465" s="592"/>
      <c r="AK465" s="592"/>
      <c r="AL465" s="592"/>
      <c r="AM465" s="592"/>
      <c r="AN465" s="592"/>
    </row>
    <row r="466" ht="13.5" customHeight="1">
      <c r="A466" s="651" t="s">
        <v>997</v>
      </c>
      <c r="B466" s="658"/>
      <c r="C466" s="660" t="str">
        <f>IFERROR(VLOOKUP(A466,$B$156:$G$159,2,FALSE),IFERROR(VLOOKUP(A466,$L$156:$Q$159,2,FALSE),IFERROR(VLOOKUP(A466,$V$156:$AA$159,2,FALSE),IFERROR(VLOOKUP(A466,$AF$156:$AK$159,2,FALSE),IFERROR(VLOOKUP(A466,$B$179:$G$182,2,FALSE),IFERROR(VLOOKUP(A466,$L$179:$Q$182,2,FALSE),IFERROR(VLOOKUP(A466,$V$179:$AA$182,2,FALSE),IFERROR(VLOOKUP(A466,$AF$179:$AK$182,2,FALSE),IFERROR(VLOOKUP(A466,$B$202:$G$205,2,FALSE),IFERROR(VLOOKUP(A466,$L$202:$Q$205,2,FALSE),IFERROR(VLOOKUP(A466,$V$202:$AA$205,2,FALSE),IFERROR(VLOOKUP(A466,$AF$202:$AK$205,2,FALSE),IFERROR(VLOOKUP(A466,$B$225:$G$228,2,FALSE),IFERROR(VLOOKUP(A466,$L$225:$Q$228,2,FALSE),IFERROR(VLOOKUP(A466,$V$225:$AA$228,2,FALSE),IFERROR(VLOOKUP(A466,$AF$225:$AK$228,2,FALSE),IFERROR(VLOOKUP(A466,$B$248:$G$251,2,FALSE),IFERROR(VLOOKUP(A466,$L$248:$Q$251,2,FALSE),IFERROR(VLOOKUP(A466,$V$248:$AA$251,2,FALSE),IFERROR(VLOOKUP(A466,$AF$248:$AK$251,2,FALSE),IFERROR(VLOOKUP(A466,$B$271:$G$274,2,FALSE),IFERROR(VLOOKUP(A466,$L$271:$Q$274,2,FALSE),IFERROR(VLOOKUP(A466,$V$271:$AA$274,2,FALSE),IFERROR(VLOOKUP(A466,$AF$271:$AK$274,2,FALSE),IFERROR(VLOOKUP(A466,$B$294:$G$297,2,FALSE),IFERROR(VLOOKUP(A466,$L$294:$Q$297,2,FALSE),IFERROR(VLOOKUP(A466,$V$294:$AA$297,2,FALSE),IFERROR(VLOOKUP(A466,$AF$294:$AK$297,2,FALSE),IFERROR(VLOOKUP(A466,$B$317:$G$320,2,FALSE),IFERROR(VLOOKUP(A466,$L$317:$Q$320,2,FALSE),IFERROR(VLOOKUP(A466,$V$317:$AA$320,2,FALSE),IFERROR(VLOOKUP(A466,$AF$317:$AK$320,2,FALSE),""))))))))))))))))))))))))))))))))</f>
        <v>-</v>
      </c>
      <c r="G466" s="269"/>
      <c r="H466" s="661"/>
      <c r="I466" s="662"/>
      <c r="J466" s="592"/>
      <c r="K466" s="592"/>
      <c r="L466" s="592"/>
      <c r="M466" s="592"/>
      <c r="N466" s="592"/>
      <c r="O466" s="592"/>
      <c r="P466" s="592"/>
      <c r="Q466" s="592"/>
      <c r="R466" s="592"/>
      <c r="S466" s="592"/>
      <c r="T466" s="592"/>
      <c r="U466" s="592"/>
      <c r="V466" s="592"/>
      <c r="W466" s="592"/>
      <c r="X466" s="592"/>
      <c r="Y466" s="592"/>
      <c r="Z466" s="592"/>
      <c r="AA466" s="592"/>
      <c r="AB466" s="592"/>
      <c r="AC466" s="592"/>
      <c r="AD466" s="696"/>
      <c r="AE466" s="592"/>
      <c r="AF466" s="275" t="s">
        <v>87</v>
      </c>
      <c r="AG466" s="698"/>
      <c r="AH466" s="698"/>
      <c r="AI466" s="698"/>
      <c r="AJ466" s="698"/>
      <c r="AK466" s="699" t="str">
        <f>AK370</f>
        <v>09H15 - 11H15 (DIM)</v>
      </c>
      <c r="AL466" s="278"/>
      <c r="AM466" s="279"/>
      <c r="AN466" s="592"/>
    </row>
    <row r="467" ht="13.5" customHeight="1">
      <c r="B467" s="667"/>
      <c r="C467" s="668"/>
      <c r="D467" s="668"/>
      <c r="E467" s="668"/>
      <c r="F467" s="668"/>
      <c r="G467" s="669"/>
      <c r="H467" s="668"/>
      <c r="I467" s="670"/>
      <c r="J467" s="592"/>
      <c r="K467" s="592"/>
      <c r="L467" s="592"/>
      <c r="M467" s="592"/>
      <c r="N467" s="592"/>
      <c r="O467" s="592"/>
      <c r="P467" s="592"/>
      <c r="Q467" s="592"/>
      <c r="R467" s="592"/>
      <c r="S467" s="592"/>
      <c r="T467" s="592"/>
      <c r="U467" s="592"/>
      <c r="V467" s="592"/>
      <c r="W467" s="592"/>
      <c r="X467" s="592"/>
      <c r="Y467" s="592"/>
      <c r="Z467" s="592"/>
      <c r="AA467" s="592"/>
      <c r="AB467" s="592"/>
      <c r="AC467" s="592"/>
      <c r="AD467" s="696"/>
      <c r="AE467" s="592"/>
      <c r="AF467" s="700">
        <v>38.0</v>
      </c>
      <c r="AG467" s="620" t="str">
        <f>IF(COUNTBLANK(AC443:AC446)=2,IF(AC443&gt;AC445,W443,W445),"")</f>
        <v/>
      </c>
      <c r="AK467" s="269"/>
      <c r="AL467" s="673"/>
      <c r="AM467" s="286"/>
      <c r="AN467" s="592"/>
    </row>
    <row r="468" ht="13.5" customHeight="1">
      <c r="A468" s="592"/>
      <c r="B468" s="592"/>
      <c r="C468" s="592"/>
      <c r="D468" s="592"/>
      <c r="E468" s="592"/>
      <c r="F468" s="592"/>
      <c r="G468" s="592"/>
      <c r="H468" s="592"/>
      <c r="I468" s="592"/>
      <c r="J468" s="592"/>
      <c r="K468" s="592"/>
      <c r="L468" s="592"/>
      <c r="M468" s="592"/>
      <c r="N468" s="592"/>
      <c r="O468" s="592"/>
      <c r="P468" s="592"/>
      <c r="Q468" s="592"/>
      <c r="R468" s="592"/>
      <c r="S468" s="592"/>
      <c r="T468" s="592"/>
      <c r="U468" s="592"/>
      <c r="V468" s="592"/>
      <c r="W468" s="592"/>
      <c r="X468" s="592"/>
      <c r="Y468" s="592"/>
      <c r="Z468" s="592"/>
      <c r="AA468" s="592"/>
      <c r="AB468" s="592"/>
      <c r="AC468" s="592"/>
      <c r="AD468" s="696"/>
      <c r="AE468" s="701"/>
      <c r="AF468" s="288"/>
      <c r="AK468" s="269"/>
      <c r="AM468" s="289"/>
      <c r="AN468" s="592"/>
    </row>
    <row r="469" ht="13.5" customHeight="1">
      <c r="A469" s="645"/>
      <c r="B469" s="646" t="s">
        <v>946</v>
      </c>
      <c r="C469" s="647"/>
      <c r="D469" s="647"/>
      <c r="E469" s="647"/>
      <c r="F469" s="647"/>
      <c r="G469" s="648" t="str">
        <f>G463</f>
        <v>17H00 - 19H00</v>
      </c>
      <c r="H469" s="649"/>
      <c r="I469" s="650"/>
      <c r="J469" s="592"/>
      <c r="K469" s="592"/>
      <c r="L469" s="592"/>
      <c r="M469" s="592"/>
      <c r="N469" s="592"/>
      <c r="O469" s="592"/>
      <c r="P469" s="592"/>
      <c r="Q469" s="592"/>
      <c r="R469" s="592"/>
      <c r="S469" s="592"/>
      <c r="T469" s="592"/>
      <c r="U469" s="592"/>
      <c r="V469" s="592"/>
      <c r="W469" s="592"/>
      <c r="X469" s="592"/>
      <c r="Y469" s="592"/>
      <c r="Z469" s="592"/>
      <c r="AA469" s="592"/>
      <c r="AB469" s="592"/>
      <c r="AC469" s="592"/>
      <c r="AD469" s="696"/>
      <c r="AE469" s="592"/>
      <c r="AF469" s="288"/>
      <c r="AG469" s="609" t="str">
        <f>IF(COUNTBLANK(AC491:AC494)=2,IF(AC491&gt;AC493,W491,W493),"")</f>
        <v/>
      </c>
      <c r="AK469" s="269"/>
      <c r="AL469" s="702"/>
      <c r="AM469" s="294"/>
      <c r="AN469" s="592"/>
    </row>
    <row r="470" ht="13.5" customHeight="1">
      <c r="A470" s="651" t="s">
        <v>998</v>
      </c>
      <c r="B470" s="652">
        <v>15.0</v>
      </c>
      <c r="C470" s="653" t="str">
        <f>IFERROR(VLOOKUP(A470,$B$156:$G$159,2,FALSE),IFERROR(VLOOKUP(A470,$L$156:$Q$159,2,FALSE),IFERROR(VLOOKUP(A470,$V$156:$AA$159,2,FALSE),IFERROR(VLOOKUP(A470,$AF$156:$AK$159,2,FALSE),IFERROR(VLOOKUP(A470,$B$179:$G$182,2,FALSE),IFERROR(VLOOKUP(A470,$L$179:$Q$182,2,FALSE),IFERROR(VLOOKUP(A470,$V$179:$AA$182,2,FALSE),IFERROR(VLOOKUP(A470,$AF$179:$AK$182,2,FALSE),IFERROR(VLOOKUP(A470,$B$202:$G$205,2,FALSE),IFERROR(VLOOKUP(A470,$L$202:$Q$205,2,FALSE),IFERROR(VLOOKUP(A470,$V$202:$AA$205,2,FALSE),IFERROR(VLOOKUP(A470,$AF$202:$AK$205,2,FALSE),IFERROR(VLOOKUP(A470,$B$225:$G$228,2,FALSE),IFERROR(VLOOKUP(A470,$L$225:$Q$228,2,FALSE),IFERROR(VLOOKUP(A470,$V$225:$AA$228,2,FALSE),IFERROR(VLOOKUP(A470,$AF$225:$AK$228,2,FALSE),IFERROR(VLOOKUP(A470,$B$248:$G$251,2,FALSE),IFERROR(VLOOKUP(A470,$L$248:$Q$251,2,FALSE),IFERROR(VLOOKUP(A470,$V$248:$AA$251,2,FALSE),IFERROR(VLOOKUP(A470,$AF$248:$AK$251,2,FALSE),IFERROR(VLOOKUP(A470,$B$271:$G$274,2,FALSE),IFERROR(VLOOKUP(A470,$L$271:$Q$274,2,FALSE),IFERROR(VLOOKUP(A470,$V$271:$AA$274,2,FALSE),IFERROR(VLOOKUP(A470,$AF$271:$AK$274,2,FALSE),IFERROR(VLOOKUP(A470,$B$294:$G$297,2,FALSE),IFERROR(VLOOKUP(A470,$L$294:$Q$297,2,FALSE),IFERROR(VLOOKUP(A470,$V$294:$AA$297,2,FALSE),IFERROR(VLOOKUP(A470,$AF$294:$AK$297,2,FALSE),IFERROR(VLOOKUP(A470,$B$317:$G$320,2,FALSE),IFERROR(VLOOKUP(A470,$L$317:$Q$320,2,FALSE),IFERROR(VLOOKUP(A470,$V$317:$AA$320,2,FALSE),IFERROR(VLOOKUP(A470,$AF$317:$AK$320,2,FALSE),""))))))))))))))))))))))))))))))))</f>
        <v>-</v>
      </c>
      <c r="D470" s="654"/>
      <c r="E470" s="654"/>
      <c r="F470" s="654"/>
      <c r="G470" s="655"/>
      <c r="H470" s="656"/>
      <c r="I470" s="657"/>
      <c r="J470" s="592"/>
      <c r="K470" s="592"/>
      <c r="L470" s="592"/>
      <c r="M470" s="592"/>
      <c r="N470" s="592"/>
      <c r="O470" s="592"/>
      <c r="P470" s="592"/>
      <c r="Q470" s="592"/>
      <c r="R470" s="592"/>
      <c r="S470" s="592"/>
      <c r="T470" s="592"/>
      <c r="U470" s="592"/>
      <c r="V470" s="592"/>
      <c r="W470" s="592"/>
      <c r="X470" s="592"/>
      <c r="Y470" s="592"/>
      <c r="Z470" s="592"/>
      <c r="AA470" s="592"/>
      <c r="AB470" s="592"/>
      <c r="AC470" s="592"/>
      <c r="AD470" s="696"/>
      <c r="AE470" s="592"/>
      <c r="AF470" s="296"/>
      <c r="AG470" s="297"/>
      <c r="AH470" s="297"/>
      <c r="AI470" s="297"/>
      <c r="AJ470" s="297"/>
      <c r="AK470" s="298"/>
      <c r="AL470" s="297"/>
      <c r="AM470" s="299"/>
      <c r="AN470" s="592"/>
    </row>
    <row r="471" ht="13.5" customHeight="1">
      <c r="B471" s="658"/>
      <c r="G471" s="269"/>
      <c r="I471" s="659"/>
      <c r="J471" s="592"/>
      <c r="K471" s="592"/>
      <c r="L471" s="592"/>
      <c r="M471" s="592"/>
      <c r="N471" s="592"/>
      <c r="O471" s="592"/>
      <c r="P471" s="592"/>
      <c r="Q471" s="592"/>
      <c r="R471" s="592"/>
      <c r="S471" s="592"/>
      <c r="T471" s="592"/>
      <c r="U471" s="592"/>
      <c r="V471" s="592"/>
      <c r="W471" s="592"/>
      <c r="X471" s="592"/>
      <c r="Y471" s="592"/>
      <c r="Z471" s="592"/>
      <c r="AA471" s="592"/>
      <c r="AB471" s="592"/>
      <c r="AC471" s="592"/>
      <c r="AD471" s="696"/>
      <c r="AE471" s="592"/>
      <c r="AF471" s="592"/>
      <c r="AG471" s="592"/>
      <c r="AH471" s="592"/>
      <c r="AI471" s="592"/>
      <c r="AJ471" s="592"/>
      <c r="AK471" s="592"/>
      <c r="AL471" s="592"/>
      <c r="AM471" s="592"/>
      <c r="AN471" s="592"/>
    </row>
    <row r="472" ht="13.5" customHeight="1">
      <c r="A472" s="651" t="s">
        <v>999</v>
      </c>
      <c r="B472" s="658"/>
      <c r="C472" s="660" t="str">
        <f>IFERROR(VLOOKUP(A472,$B$156:$G$159,2,FALSE),IFERROR(VLOOKUP(A472,$L$156:$Q$159,2,FALSE),IFERROR(VLOOKUP(A472,$V$156:$AA$159,2,FALSE),IFERROR(VLOOKUP(A472,$AF$156:$AK$159,2,FALSE),IFERROR(VLOOKUP(A472,$B$179:$G$182,2,FALSE),IFERROR(VLOOKUP(A472,$L$179:$Q$182,2,FALSE),IFERROR(VLOOKUP(A472,$V$179:$AA$182,2,FALSE),IFERROR(VLOOKUP(A472,$AF$179:$AK$182,2,FALSE),IFERROR(VLOOKUP(A472,$B$202:$G$205,2,FALSE),IFERROR(VLOOKUP(A472,$L$202:$Q$205,2,FALSE),IFERROR(VLOOKUP(A472,$V$202:$AA$205,2,FALSE),IFERROR(VLOOKUP(A472,$AF$202:$AK$205,2,FALSE),IFERROR(VLOOKUP(A472,$B$225:$G$228,2,FALSE),IFERROR(VLOOKUP(A472,$L$225:$Q$228,2,FALSE),IFERROR(VLOOKUP(A472,$V$225:$AA$228,2,FALSE),IFERROR(VLOOKUP(A472,$AF$225:$AK$228,2,FALSE),IFERROR(VLOOKUP(A472,$B$248:$G$251,2,FALSE),IFERROR(VLOOKUP(A472,$L$248:$Q$251,2,FALSE),IFERROR(VLOOKUP(A472,$V$248:$AA$251,2,FALSE),IFERROR(VLOOKUP(A472,$AF$248:$AK$251,2,FALSE),IFERROR(VLOOKUP(A472,$B$271:$G$274,2,FALSE),IFERROR(VLOOKUP(A472,$L$271:$Q$274,2,FALSE),IFERROR(VLOOKUP(A472,$V$271:$AA$274,2,FALSE),IFERROR(VLOOKUP(A472,$AF$271:$AK$274,2,FALSE),IFERROR(VLOOKUP(A472,$B$294:$G$297,2,FALSE),IFERROR(VLOOKUP(A472,$L$294:$Q$297,2,FALSE),IFERROR(VLOOKUP(A472,$V$294:$AA$297,2,FALSE),IFERROR(VLOOKUP(A472,$AF$294:$AK$297,2,FALSE),IFERROR(VLOOKUP(A472,$B$317:$G$320,2,FALSE),IFERROR(VLOOKUP(A472,$L$317:$Q$320,2,FALSE),IFERROR(VLOOKUP(A472,$V$317:$AA$320,2,FALSE),IFERROR(VLOOKUP(A472,$AF$317:$AK$320,2,FALSE),""))))))))))))))))))))))))))))))))</f>
        <v>-</v>
      </c>
      <c r="G472" s="269"/>
      <c r="H472" s="661"/>
      <c r="I472" s="662"/>
      <c r="J472" s="663"/>
      <c r="K472" s="592"/>
      <c r="L472" s="324" t="s">
        <v>301</v>
      </c>
      <c r="M472" s="665"/>
      <c r="N472" s="665"/>
      <c r="O472" s="665"/>
      <c r="P472" s="665"/>
      <c r="Q472" s="665"/>
      <c r="R472" s="666" t="str">
        <f>R460</f>
        <v>10H15 - 12H15 </v>
      </c>
      <c r="S472" s="328"/>
      <c r="T472" s="592"/>
      <c r="U472" s="592"/>
      <c r="V472" s="592"/>
      <c r="W472" s="592"/>
      <c r="X472" s="592"/>
      <c r="Y472" s="592"/>
      <c r="Z472" s="592"/>
      <c r="AA472" s="592"/>
      <c r="AB472" s="592"/>
      <c r="AC472" s="592"/>
      <c r="AD472" s="696"/>
      <c r="AE472" s="592"/>
      <c r="AF472" s="592"/>
      <c r="AG472" s="592"/>
      <c r="AH472" s="592"/>
      <c r="AI472" s="592"/>
      <c r="AJ472" s="592"/>
      <c r="AK472" s="592"/>
      <c r="AL472" s="592"/>
      <c r="AM472" s="592"/>
      <c r="AN472" s="592"/>
    </row>
    <row r="473" ht="13.5" customHeight="1">
      <c r="B473" s="667"/>
      <c r="C473" s="668"/>
      <c r="D473" s="668"/>
      <c r="E473" s="668"/>
      <c r="F473" s="668"/>
      <c r="G473" s="669"/>
      <c r="H473" s="668"/>
      <c r="I473" s="670"/>
      <c r="J473" s="671"/>
      <c r="K473" s="592"/>
      <c r="L473" s="672">
        <v>57.0</v>
      </c>
      <c r="M473" s="620" t="str">
        <f>IF(COUNTBLANK(I470:I473)=2,IF(I470&gt;I472,C470,C472),"")</f>
        <v/>
      </c>
      <c r="Q473" s="269"/>
      <c r="R473" s="673"/>
      <c r="S473" s="674"/>
      <c r="T473" s="592"/>
      <c r="U473" s="592"/>
      <c r="V473" s="592"/>
      <c r="W473" s="592"/>
      <c r="X473" s="592"/>
      <c r="Y473" s="592"/>
      <c r="Z473" s="592"/>
      <c r="AA473" s="592"/>
      <c r="AB473" s="592"/>
      <c r="AC473" s="592"/>
      <c r="AD473" s="696"/>
      <c r="AE473" s="592"/>
      <c r="AF473" s="592"/>
      <c r="AG473" s="592"/>
      <c r="AH473" s="592"/>
      <c r="AI473" s="592"/>
      <c r="AJ473" s="592"/>
      <c r="AK473" s="592"/>
      <c r="AL473" s="592"/>
      <c r="AM473" s="592"/>
      <c r="AN473" s="592"/>
    </row>
    <row r="474" ht="13.5" customHeight="1">
      <c r="A474" s="592"/>
      <c r="B474" s="592"/>
      <c r="C474" s="592"/>
      <c r="D474" s="592"/>
      <c r="E474" s="592"/>
      <c r="F474" s="592"/>
      <c r="G474" s="592"/>
      <c r="H474" s="592"/>
      <c r="I474" s="592"/>
      <c r="J474" s="671"/>
      <c r="K474" s="675"/>
      <c r="L474" s="334"/>
      <c r="Q474" s="269"/>
      <c r="S474" s="335"/>
      <c r="T474" s="592"/>
      <c r="U474" s="592"/>
      <c r="V474" s="592"/>
      <c r="W474" s="592"/>
      <c r="X474" s="592"/>
      <c r="Y474" s="592"/>
      <c r="Z474" s="592"/>
      <c r="AA474" s="592"/>
      <c r="AB474" s="592"/>
      <c r="AC474" s="592"/>
      <c r="AD474" s="696"/>
      <c r="AE474" s="592"/>
      <c r="AF474" s="592"/>
      <c r="AG474" s="592"/>
      <c r="AH474" s="592"/>
      <c r="AI474" s="592"/>
      <c r="AJ474" s="592"/>
      <c r="AK474" s="592"/>
      <c r="AL474" s="592"/>
      <c r="AM474" s="592"/>
      <c r="AN474" s="592"/>
    </row>
    <row r="475" ht="13.5" customHeight="1">
      <c r="A475" s="645"/>
      <c r="B475" s="646" t="s">
        <v>946</v>
      </c>
      <c r="C475" s="647"/>
      <c r="D475" s="647"/>
      <c r="E475" s="647"/>
      <c r="F475" s="647"/>
      <c r="G475" s="648" t="str">
        <f>G469</f>
        <v>17H00 - 19H00</v>
      </c>
      <c r="H475" s="649"/>
      <c r="I475" s="650"/>
      <c r="J475" s="671"/>
      <c r="K475" s="592"/>
      <c r="L475" s="334"/>
      <c r="M475" s="676" t="str">
        <f>IF(COUNTBLANK(I476:I479)=2,IF(I476&gt;I478,C476,C478),"")</f>
        <v/>
      </c>
      <c r="Q475" s="269"/>
      <c r="R475" s="677"/>
      <c r="S475" s="678"/>
      <c r="T475" s="679"/>
      <c r="U475" s="592"/>
      <c r="V475" s="592"/>
      <c r="W475" s="592"/>
      <c r="X475" s="592"/>
      <c r="Y475" s="592"/>
      <c r="Z475" s="592"/>
      <c r="AA475" s="592"/>
      <c r="AB475" s="592"/>
      <c r="AC475" s="592"/>
      <c r="AD475" s="696"/>
      <c r="AE475" s="592"/>
      <c r="AF475" s="592"/>
      <c r="AG475" s="592"/>
      <c r="AH475" s="592"/>
      <c r="AI475" s="592"/>
      <c r="AJ475" s="592"/>
      <c r="AK475" s="592"/>
      <c r="AL475" s="592"/>
      <c r="AM475" s="592"/>
      <c r="AN475" s="592"/>
    </row>
    <row r="476" ht="13.5" customHeight="1">
      <c r="A476" s="651" t="s">
        <v>1000</v>
      </c>
      <c r="B476" s="652">
        <v>13.0</v>
      </c>
      <c r="C476" s="653" t="str">
        <f>IFERROR(VLOOKUP(A476,$B$156:$G$159,2,FALSE),IFERROR(VLOOKUP(A476,$L$156:$Q$159,2,FALSE),IFERROR(VLOOKUP(A476,$V$156:$AA$159,2,FALSE),IFERROR(VLOOKUP(A476,$AF$156:$AK$159,2,FALSE),IFERROR(VLOOKUP(A476,$B$179:$G$182,2,FALSE),IFERROR(VLOOKUP(A476,$L$179:$Q$182,2,FALSE),IFERROR(VLOOKUP(A476,$V$179:$AA$182,2,FALSE),IFERROR(VLOOKUP(A476,$AF$179:$AK$182,2,FALSE),IFERROR(VLOOKUP(A476,$B$202:$G$205,2,FALSE),IFERROR(VLOOKUP(A476,$L$202:$Q$205,2,FALSE),IFERROR(VLOOKUP(A476,$V$202:$AA$205,2,FALSE),IFERROR(VLOOKUP(A476,$AF$202:$AK$205,2,FALSE),IFERROR(VLOOKUP(A476,$B$225:$G$228,2,FALSE),IFERROR(VLOOKUP(A476,$L$225:$Q$228,2,FALSE),IFERROR(VLOOKUP(A476,$V$225:$AA$228,2,FALSE),IFERROR(VLOOKUP(A476,$AF$225:$AK$228,2,FALSE),IFERROR(VLOOKUP(A476,$B$248:$G$251,2,FALSE),IFERROR(VLOOKUP(A476,$L$248:$Q$251,2,FALSE),IFERROR(VLOOKUP(A476,$V$248:$AA$251,2,FALSE),IFERROR(VLOOKUP(A476,$AF$248:$AK$251,2,FALSE),IFERROR(VLOOKUP(A476,$B$271:$G$274,2,FALSE),IFERROR(VLOOKUP(A476,$L$271:$Q$274,2,FALSE),IFERROR(VLOOKUP(A476,$V$271:$AA$274,2,FALSE),IFERROR(VLOOKUP(A476,$AF$271:$AK$274,2,FALSE),IFERROR(VLOOKUP(A476,$B$294:$G$297,2,FALSE),IFERROR(VLOOKUP(A476,$L$294:$Q$297,2,FALSE),IFERROR(VLOOKUP(A476,$V$294:$AA$297,2,FALSE),IFERROR(VLOOKUP(A476,$AF$294:$AK$297,2,FALSE),IFERROR(VLOOKUP(A476,$B$317:$G$320,2,FALSE),IFERROR(VLOOKUP(A476,$L$317:$Q$320,2,FALSE),IFERROR(VLOOKUP(A476,$V$317:$AA$320,2,FALSE),IFERROR(VLOOKUP(A476,$AF$317:$AK$320,2,FALSE),""))))))))))))))))))))))))))))))))</f>
        <v>-</v>
      </c>
      <c r="D476" s="654"/>
      <c r="E476" s="654"/>
      <c r="F476" s="654"/>
      <c r="G476" s="655"/>
      <c r="H476" s="656"/>
      <c r="I476" s="657"/>
      <c r="J476" s="671"/>
      <c r="K476" s="592"/>
      <c r="L476" s="345"/>
      <c r="M476" s="346"/>
      <c r="N476" s="346"/>
      <c r="O476" s="346"/>
      <c r="P476" s="346"/>
      <c r="Q476" s="347"/>
      <c r="R476" s="346"/>
      <c r="S476" s="348"/>
      <c r="T476" s="680"/>
      <c r="U476" s="592"/>
      <c r="V476" s="592"/>
      <c r="W476" s="592"/>
      <c r="X476" s="592"/>
      <c r="Y476" s="592"/>
      <c r="Z476" s="592"/>
      <c r="AA476" s="592"/>
      <c r="AB476" s="592"/>
      <c r="AC476" s="592"/>
      <c r="AD476" s="696"/>
      <c r="AE476" s="592"/>
      <c r="AF476" s="592"/>
      <c r="AG476" s="592"/>
      <c r="AH476" s="592"/>
      <c r="AI476" s="592"/>
      <c r="AJ476" s="592"/>
      <c r="AK476" s="592"/>
      <c r="AL476" s="592"/>
      <c r="AM476" s="592"/>
      <c r="AN476" s="592"/>
    </row>
    <row r="477" ht="13.5" customHeight="1">
      <c r="B477" s="658"/>
      <c r="G477" s="269"/>
      <c r="I477" s="659"/>
      <c r="J477" s="681"/>
      <c r="K477" s="592"/>
      <c r="L477" s="592"/>
      <c r="M477" s="592"/>
      <c r="N477" s="592"/>
      <c r="O477" s="592"/>
      <c r="P477" s="592"/>
      <c r="Q477" s="592"/>
      <c r="R477" s="592"/>
      <c r="S477" s="592"/>
      <c r="T477" s="680"/>
      <c r="U477" s="592"/>
      <c r="V477" s="592"/>
      <c r="W477" s="592"/>
      <c r="X477" s="592"/>
      <c r="Y477" s="592"/>
      <c r="Z477" s="592"/>
      <c r="AA477" s="592"/>
      <c r="AB477" s="592"/>
      <c r="AC477" s="592"/>
      <c r="AD477" s="696"/>
      <c r="AE477" s="592"/>
      <c r="AF477" s="592"/>
      <c r="AG477" s="592"/>
      <c r="AH477" s="592"/>
      <c r="AI477" s="592"/>
      <c r="AJ477" s="592"/>
      <c r="AK477" s="592"/>
      <c r="AL477" s="592"/>
      <c r="AM477" s="592"/>
      <c r="AN477" s="592"/>
    </row>
    <row r="478" ht="13.5" customHeight="1">
      <c r="A478" s="651" t="s">
        <v>1001</v>
      </c>
      <c r="B478" s="658"/>
      <c r="C478" s="660" t="str">
        <f>IFERROR(VLOOKUP(A478,$B$156:$G$159,2,FALSE),IFERROR(VLOOKUP(A478,$L$156:$Q$159,2,FALSE),IFERROR(VLOOKUP(A478,$V$156:$AA$159,2,FALSE),IFERROR(VLOOKUP(A478,$AF$156:$AK$159,2,FALSE),IFERROR(VLOOKUP(A478,$B$179:$G$182,2,FALSE),IFERROR(VLOOKUP(A478,$L$179:$Q$182,2,FALSE),IFERROR(VLOOKUP(A478,$V$179:$AA$182,2,FALSE),IFERROR(VLOOKUP(A478,$AF$179:$AK$182,2,FALSE),IFERROR(VLOOKUP(A478,$B$202:$G$205,2,FALSE),IFERROR(VLOOKUP(A478,$L$202:$Q$205,2,FALSE),IFERROR(VLOOKUP(A478,$V$202:$AA$205,2,FALSE),IFERROR(VLOOKUP(A478,$AF$202:$AK$205,2,FALSE),IFERROR(VLOOKUP(A478,$B$225:$G$228,2,FALSE),IFERROR(VLOOKUP(A478,$L$225:$Q$228,2,FALSE),IFERROR(VLOOKUP(A478,$V$225:$AA$228,2,FALSE),IFERROR(VLOOKUP(A478,$AF$225:$AK$228,2,FALSE),IFERROR(VLOOKUP(A478,$B$248:$G$251,2,FALSE),IFERROR(VLOOKUP(A478,$L$248:$Q$251,2,FALSE),IFERROR(VLOOKUP(A478,$V$248:$AA$251,2,FALSE),IFERROR(VLOOKUP(A478,$AF$248:$AK$251,2,FALSE),IFERROR(VLOOKUP(A478,$B$271:$G$274,2,FALSE),IFERROR(VLOOKUP(A478,$L$271:$Q$274,2,FALSE),IFERROR(VLOOKUP(A478,$V$271:$AA$274,2,FALSE),IFERROR(VLOOKUP(A478,$AF$271:$AK$274,2,FALSE),IFERROR(VLOOKUP(A478,$B$294:$G$297,2,FALSE),IFERROR(VLOOKUP(A478,$L$294:$Q$297,2,FALSE),IFERROR(VLOOKUP(A478,$V$294:$AA$297,2,FALSE),IFERROR(VLOOKUP(A478,$AF$294:$AK$297,2,FALSE),IFERROR(VLOOKUP(A478,$B$317:$G$320,2,FALSE),IFERROR(VLOOKUP(A478,$L$317:$Q$320,2,FALSE),IFERROR(VLOOKUP(A478,$V$317:$AA$320,2,FALSE),IFERROR(VLOOKUP(A478,$AF$317:$AK$320,2,FALSE),""))))))))))))))))))))))))))))))))</f>
        <v>-</v>
      </c>
      <c r="G478" s="269"/>
      <c r="H478" s="661"/>
      <c r="I478" s="662"/>
      <c r="J478" s="592"/>
      <c r="K478" s="592"/>
      <c r="L478" s="592"/>
      <c r="M478" s="592"/>
      <c r="N478" s="592"/>
      <c r="O478" s="592"/>
      <c r="P478" s="592"/>
      <c r="Q478" s="592"/>
      <c r="R478" s="592"/>
      <c r="S478" s="592"/>
      <c r="T478" s="680"/>
      <c r="U478" s="592"/>
      <c r="V478" s="341" t="s">
        <v>305</v>
      </c>
      <c r="W478" s="682"/>
      <c r="X478" s="682"/>
      <c r="Y478" s="682"/>
      <c r="Z478" s="682"/>
      <c r="AA478" s="682"/>
      <c r="AB478" s="683" t="str">
        <f>AB454</f>
        <v>14H15 - 16H15</v>
      </c>
      <c r="AC478" s="344"/>
      <c r="AD478" s="696"/>
      <c r="AE478" s="592"/>
      <c r="AF478" s="592"/>
      <c r="AG478" s="592"/>
      <c r="AH478" s="592"/>
      <c r="AI478" s="592"/>
      <c r="AJ478" s="592"/>
      <c r="AK478" s="592"/>
      <c r="AL478" s="592"/>
      <c r="AM478" s="592"/>
      <c r="AN478" s="592"/>
    </row>
    <row r="479" ht="13.5" customHeight="1">
      <c r="B479" s="667"/>
      <c r="C479" s="668"/>
      <c r="D479" s="668"/>
      <c r="E479" s="668"/>
      <c r="F479" s="668"/>
      <c r="G479" s="669"/>
      <c r="H479" s="668"/>
      <c r="I479" s="670"/>
      <c r="J479" s="592"/>
      <c r="K479" s="592"/>
      <c r="L479" s="592"/>
      <c r="M479" s="592"/>
      <c r="N479" s="592"/>
      <c r="O479" s="592"/>
      <c r="P479" s="592"/>
      <c r="Q479" s="592"/>
      <c r="R479" s="592"/>
      <c r="S479" s="592"/>
      <c r="T479" s="680"/>
      <c r="U479" s="592"/>
      <c r="V479" s="684">
        <v>53.0</v>
      </c>
      <c r="W479" s="620" t="str">
        <f>IF(COUNTBLANK(S473:S476)=2,IF(S473&gt;S475,M473,M475),"")</f>
        <v/>
      </c>
      <c r="AA479" s="269"/>
      <c r="AB479" s="673"/>
      <c r="AC479" s="685"/>
      <c r="AD479" s="696"/>
      <c r="AE479" s="592"/>
      <c r="AF479" s="592"/>
      <c r="AG479" s="592"/>
      <c r="AH479" s="592"/>
      <c r="AI479" s="592"/>
      <c r="AJ479" s="592"/>
      <c r="AK479" s="592"/>
      <c r="AL479" s="592"/>
      <c r="AM479" s="592"/>
      <c r="AN479" s="592"/>
    </row>
    <row r="480" ht="13.5" customHeight="1">
      <c r="A480" s="592"/>
      <c r="B480" s="592"/>
      <c r="C480" s="592"/>
      <c r="D480" s="592"/>
      <c r="E480" s="592"/>
      <c r="F480" s="592"/>
      <c r="G480" s="592"/>
      <c r="H480" s="592"/>
      <c r="I480" s="592"/>
      <c r="J480" s="592"/>
      <c r="K480" s="592"/>
      <c r="L480" s="592"/>
      <c r="M480" s="592"/>
      <c r="N480" s="592"/>
      <c r="O480" s="592"/>
      <c r="P480" s="592"/>
      <c r="Q480" s="592"/>
      <c r="R480" s="592"/>
      <c r="S480" s="592"/>
      <c r="T480" s="680"/>
      <c r="U480" s="686"/>
      <c r="V480" s="357"/>
      <c r="AA480" s="269"/>
      <c r="AC480" s="358"/>
      <c r="AD480" s="696"/>
      <c r="AE480" s="592"/>
      <c r="AF480" s="592"/>
      <c r="AG480" s="592"/>
      <c r="AH480" s="592"/>
      <c r="AI480" s="592"/>
      <c r="AJ480" s="592"/>
      <c r="AK480" s="592"/>
      <c r="AL480" s="592"/>
      <c r="AM480" s="592"/>
      <c r="AN480" s="592"/>
    </row>
    <row r="481" ht="13.5" customHeight="1">
      <c r="A481" s="645"/>
      <c r="B481" s="646" t="s">
        <v>946</v>
      </c>
      <c r="C481" s="647"/>
      <c r="D481" s="647"/>
      <c r="E481" s="647"/>
      <c r="F481" s="647"/>
      <c r="G481" s="648" t="str">
        <f>G475</f>
        <v>17H00 - 19H00</v>
      </c>
      <c r="H481" s="649"/>
      <c r="I481" s="650"/>
      <c r="J481" s="592"/>
      <c r="K481" s="592"/>
      <c r="L481" s="592"/>
      <c r="M481" s="592"/>
      <c r="N481" s="592"/>
      <c r="O481" s="592"/>
      <c r="P481" s="592"/>
      <c r="Q481" s="592"/>
      <c r="R481" s="592"/>
      <c r="S481" s="592"/>
      <c r="T481" s="680"/>
      <c r="U481" s="592"/>
      <c r="V481" s="357"/>
      <c r="W481" s="606" t="str">
        <f>IF(COUNTBLANK(S485:S488)=2,IF(S485&gt;S487,M485,M487),"")</f>
        <v/>
      </c>
      <c r="AA481" s="269"/>
      <c r="AB481" s="687"/>
      <c r="AC481" s="688"/>
      <c r="AD481" s="696"/>
      <c r="AE481" s="592"/>
      <c r="AF481" s="592"/>
      <c r="AG481" s="592"/>
      <c r="AH481" s="592"/>
      <c r="AI481" s="592"/>
      <c r="AJ481" s="592"/>
      <c r="AK481" s="592"/>
      <c r="AL481" s="592"/>
      <c r="AM481" s="592"/>
      <c r="AN481" s="592"/>
    </row>
    <row r="482" ht="13.5" customHeight="1">
      <c r="A482" s="651" t="s">
        <v>1002</v>
      </c>
      <c r="B482" s="652">
        <v>11.0</v>
      </c>
      <c r="C482" s="653" t="str">
        <f>IFERROR(VLOOKUP(A482,$B$156:$G$159,2,FALSE),IFERROR(VLOOKUP(A482,$L$156:$Q$159,2,FALSE),IFERROR(VLOOKUP(A482,$V$156:$AA$159,2,FALSE),IFERROR(VLOOKUP(A482,$AF$156:$AK$159,2,FALSE),IFERROR(VLOOKUP(A482,$B$179:$G$182,2,FALSE),IFERROR(VLOOKUP(A482,$L$179:$Q$182,2,FALSE),IFERROR(VLOOKUP(A482,$V$179:$AA$182,2,FALSE),IFERROR(VLOOKUP(A482,$AF$179:$AK$182,2,FALSE),IFERROR(VLOOKUP(A482,$B$202:$G$205,2,FALSE),IFERROR(VLOOKUP(A482,$L$202:$Q$205,2,FALSE),IFERROR(VLOOKUP(A482,$V$202:$AA$205,2,FALSE),IFERROR(VLOOKUP(A482,$AF$202:$AK$205,2,FALSE),IFERROR(VLOOKUP(A482,$B$225:$G$228,2,FALSE),IFERROR(VLOOKUP(A482,$L$225:$Q$228,2,FALSE),IFERROR(VLOOKUP(A482,$V$225:$AA$228,2,FALSE),IFERROR(VLOOKUP(A482,$AF$225:$AK$228,2,FALSE),IFERROR(VLOOKUP(A482,$B$248:$G$251,2,FALSE),IFERROR(VLOOKUP(A482,$L$248:$Q$251,2,FALSE),IFERROR(VLOOKUP(A482,$V$248:$AA$251,2,FALSE),IFERROR(VLOOKUP(A482,$AF$248:$AK$251,2,FALSE),IFERROR(VLOOKUP(A482,$B$271:$G$274,2,FALSE),IFERROR(VLOOKUP(A482,$L$271:$Q$274,2,FALSE),IFERROR(VLOOKUP(A482,$V$271:$AA$274,2,FALSE),IFERROR(VLOOKUP(A482,$AF$271:$AK$274,2,FALSE),IFERROR(VLOOKUP(A482,$B$294:$G$297,2,FALSE),IFERROR(VLOOKUP(A482,$L$294:$Q$297,2,FALSE),IFERROR(VLOOKUP(A482,$V$294:$AA$297,2,FALSE),IFERROR(VLOOKUP(A482,$AF$294:$AK$297,2,FALSE),IFERROR(VLOOKUP(A482,$B$317:$G$320,2,FALSE),IFERROR(VLOOKUP(A482,$L$317:$Q$320,2,FALSE),IFERROR(VLOOKUP(A482,$V$317:$AA$320,2,FALSE),IFERROR(VLOOKUP(A482,$AF$317:$AK$320,2,FALSE),""))))))))))))))))))))))))))))))))</f>
        <v>-</v>
      </c>
      <c r="D482" s="654"/>
      <c r="E482" s="654"/>
      <c r="F482" s="654"/>
      <c r="G482" s="655"/>
      <c r="H482" s="656"/>
      <c r="I482" s="657"/>
      <c r="J482" s="592"/>
      <c r="K482" s="592"/>
      <c r="L482" s="592"/>
      <c r="M482" s="592"/>
      <c r="N482" s="592"/>
      <c r="O482" s="592"/>
      <c r="P482" s="592"/>
      <c r="Q482" s="592"/>
      <c r="R482" s="592"/>
      <c r="S482" s="592"/>
      <c r="T482" s="680"/>
      <c r="U482" s="592"/>
      <c r="V482" s="364"/>
      <c r="W482" s="365"/>
      <c r="X482" s="365"/>
      <c r="Y482" s="365"/>
      <c r="Z482" s="365"/>
      <c r="AA482" s="366"/>
      <c r="AB482" s="365"/>
      <c r="AC482" s="367"/>
      <c r="AD482" s="696"/>
      <c r="AE482" s="592"/>
      <c r="AF482" s="592"/>
      <c r="AG482" s="592"/>
      <c r="AH482" s="592"/>
      <c r="AI482" s="592"/>
      <c r="AJ482" s="592"/>
      <c r="AK482" s="592"/>
      <c r="AL482" s="592"/>
      <c r="AM482" s="592"/>
      <c r="AN482" s="592"/>
    </row>
    <row r="483" ht="13.5" customHeight="1">
      <c r="B483" s="658"/>
      <c r="G483" s="269"/>
      <c r="I483" s="659"/>
      <c r="J483" s="592"/>
      <c r="K483" s="592"/>
      <c r="L483" s="592"/>
      <c r="M483" s="592"/>
      <c r="N483" s="592"/>
      <c r="O483" s="592"/>
      <c r="P483" s="592"/>
      <c r="Q483" s="592"/>
      <c r="R483" s="592"/>
      <c r="S483" s="592"/>
      <c r="T483" s="680"/>
      <c r="U483" s="592"/>
      <c r="V483" s="592"/>
      <c r="W483" s="592"/>
      <c r="X483" s="592"/>
      <c r="Y483" s="689"/>
      <c r="Z483" s="592"/>
      <c r="AA483" s="592"/>
      <c r="AB483" s="592"/>
      <c r="AC483" s="592"/>
      <c r="AD483" s="696"/>
      <c r="AE483" s="592"/>
      <c r="AF483" s="592"/>
      <c r="AG483" s="592"/>
      <c r="AH483" s="592"/>
      <c r="AI483" s="592"/>
      <c r="AJ483" s="592"/>
      <c r="AK483" s="592"/>
      <c r="AL483" s="592"/>
      <c r="AM483" s="592"/>
      <c r="AN483" s="592"/>
    </row>
    <row r="484" ht="13.5" customHeight="1">
      <c r="A484" s="651" t="s">
        <v>1003</v>
      </c>
      <c r="B484" s="658"/>
      <c r="C484" s="660" t="str">
        <f>IFERROR(VLOOKUP(A484,$B$156:$G$159,2,FALSE),IFERROR(VLOOKUP(A484,$L$156:$Q$159,2,FALSE),IFERROR(VLOOKUP(A484,$V$156:$AA$159,2,FALSE),IFERROR(VLOOKUP(A484,$AF$156:$AK$159,2,FALSE),IFERROR(VLOOKUP(A484,$B$179:$G$182,2,FALSE),IFERROR(VLOOKUP(A484,$L$179:$Q$182,2,FALSE),IFERROR(VLOOKUP(A484,$V$179:$AA$182,2,FALSE),IFERROR(VLOOKUP(A484,$AF$179:$AK$182,2,FALSE),IFERROR(VLOOKUP(A484,$B$202:$G$205,2,FALSE),IFERROR(VLOOKUP(A484,$L$202:$Q$205,2,FALSE),IFERROR(VLOOKUP(A484,$V$202:$AA$205,2,FALSE),IFERROR(VLOOKUP(A484,$AF$202:$AK$205,2,FALSE),IFERROR(VLOOKUP(A484,$B$225:$G$228,2,FALSE),IFERROR(VLOOKUP(A484,$L$225:$Q$228,2,FALSE),IFERROR(VLOOKUP(A484,$V$225:$AA$228,2,FALSE),IFERROR(VLOOKUP(A484,$AF$225:$AK$228,2,FALSE),IFERROR(VLOOKUP(A484,$B$248:$G$251,2,FALSE),IFERROR(VLOOKUP(A484,$L$248:$Q$251,2,FALSE),IFERROR(VLOOKUP(A484,$V$248:$AA$251,2,FALSE),IFERROR(VLOOKUP(A484,$AF$248:$AK$251,2,FALSE),IFERROR(VLOOKUP(A484,$B$271:$G$274,2,FALSE),IFERROR(VLOOKUP(A484,$L$271:$Q$274,2,FALSE),IFERROR(VLOOKUP(A484,$V$271:$AA$274,2,FALSE),IFERROR(VLOOKUP(A484,$AF$271:$AK$274,2,FALSE),IFERROR(VLOOKUP(A484,$B$294:$G$297,2,FALSE),IFERROR(VLOOKUP(A484,$L$294:$Q$297,2,FALSE),IFERROR(VLOOKUP(A484,$V$294:$AA$297,2,FALSE),IFERROR(VLOOKUP(A484,$AF$294:$AK$297,2,FALSE),IFERROR(VLOOKUP(A484,$B$317:$G$320,2,FALSE),IFERROR(VLOOKUP(A484,$L$317:$Q$320,2,FALSE),IFERROR(VLOOKUP(A484,$V$317:$AA$320,2,FALSE),IFERROR(VLOOKUP(A484,$AF$317:$AK$320,2,FALSE),""))))))))))))))))))))))))))))))))</f>
        <v>-</v>
      </c>
      <c r="G484" s="269"/>
      <c r="H484" s="661"/>
      <c r="I484" s="662"/>
      <c r="J484" s="663"/>
      <c r="K484" s="592"/>
      <c r="L484" s="324" t="s">
        <v>301</v>
      </c>
      <c r="M484" s="665"/>
      <c r="N484" s="665"/>
      <c r="O484" s="665"/>
      <c r="P484" s="665"/>
      <c r="Q484" s="665"/>
      <c r="R484" s="666" t="str">
        <f>R472</f>
        <v>10H15 - 12H15 </v>
      </c>
      <c r="S484" s="328"/>
      <c r="T484" s="680"/>
      <c r="U484" s="592"/>
      <c r="V484" s="592"/>
      <c r="W484" s="592"/>
      <c r="X484" s="592"/>
      <c r="Y484" s="689"/>
      <c r="Z484" s="592"/>
      <c r="AA484" s="592"/>
      <c r="AB484" s="592"/>
      <c r="AC484" s="592"/>
      <c r="AD484" s="696"/>
      <c r="AE484" s="592"/>
      <c r="AF484" s="592"/>
      <c r="AG484" s="592"/>
      <c r="AH484" s="592"/>
      <c r="AI484" s="592"/>
      <c r="AJ484" s="592"/>
      <c r="AK484" s="592"/>
      <c r="AL484" s="592"/>
      <c r="AM484" s="592"/>
      <c r="AN484" s="592"/>
    </row>
    <row r="485" ht="13.5" customHeight="1">
      <c r="B485" s="667"/>
      <c r="C485" s="668"/>
      <c r="D485" s="668"/>
      <c r="E485" s="668"/>
      <c r="F485" s="668"/>
      <c r="G485" s="669"/>
      <c r="H485" s="668"/>
      <c r="I485" s="670"/>
      <c r="J485" s="671"/>
      <c r="K485" s="592"/>
      <c r="L485" s="672">
        <v>58.0</v>
      </c>
      <c r="M485" s="620" t="str">
        <f>IF(COUNTBLANK(I482:I485)=2,IF(I482&gt;I484,C482,C484),"")</f>
        <v/>
      </c>
      <c r="Q485" s="269"/>
      <c r="R485" s="673"/>
      <c r="S485" s="674"/>
      <c r="T485" s="680"/>
      <c r="U485" s="592"/>
      <c r="V485" s="592"/>
      <c r="W485" s="592"/>
      <c r="X485" s="592"/>
      <c r="Y485" s="689"/>
      <c r="Z485" s="592"/>
      <c r="AA485" s="592"/>
      <c r="AB485" s="592"/>
      <c r="AC485" s="592"/>
      <c r="AD485" s="696"/>
      <c r="AE485" s="592"/>
      <c r="AF485" s="592"/>
      <c r="AG485" s="592"/>
      <c r="AH485" s="592"/>
      <c r="AI485" s="592"/>
      <c r="AJ485" s="592"/>
      <c r="AK485" s="592"/>
      <c r="AL485" s="592"/>
      <c r="AM485" s="592"/>
      <c r="AN485" s="592"/>
    </row>
    <row r="486" ht="13.5" customHeight="1">
      <c r="A486" s="592"/>
      <c r="B486" s="592"/>
      <c r="C486" s="592"/>
      <c r="D486" s="592"/>
      <c r="E486" s="592"/>
      <c r="F486" s="592"/>
      <c r="G486" s="592"/>
      <c r="H486" s="592"/>
      <c r="I486" s="592"/>
      <c r="J486" s="671"/>
      <c r="K486" s="675"/>
      <c r="L486" s="334"/>
      <c r="Q486" s="269"/>
      <c r="S486" s="335"/>
      <c r="T486" s="690"/>
      <c r="U486" s="592"/>
      <c r="V486" s="592"/>
      <c r="W486" s="592"/>
      <c r="X486" s="592"/>
      <c r="Y486" s="689"/>
      <c r="Z486" s="592"/>
      <c r="AA486" s="592"/>
      <c r="AB486" s="592"/>
      <c r="AC486" s="592"/>
      <c r="AD486" s="696"/>
      <c r="AE486" s="592"/>
      <c r="AF486" s="592"/>
      <c r="AG486" s="592"/>
      <c r="AH486" s="592"/>
      <c r="AI486" s="592"/>
      <c r="AJ486" s="592"/>
      <c r="AK486" s="592"/>
      <c r="AL486" s="592"/>
      <c r="AM486" s="592"/>
      <c r="AN486" s="592"/>
    </row>
    <row r="487" ht="13.5" customHeight="1">
      <c r="A487" s="645"/>
      <c r="B487" s="646" t="s">
        <v>946</v>
      </c>
      <c r="C487" s="647"/>
      <c r="D487" s="647"/>
      <c r="E487" s="647"/>
      <c r="F487" s="647"/>
      <c r="G487" s="648" t="str">
        <f>G481</f>
        <v>17H00 - 19H00</v>
      </c>
      <c r="H487" s="649"/>
      <c r="I487" s="650"/>
      <c r="J487" s="671"/>
      <c r="K487" s="592"/>
      <c r="L487" s="334"/>
      <c r="M487" s="676" t="str">
        <f>IF(COUNTBLANK(I488:I491)=2,IF(I488&gt;I490,C488,C490),"")</f>
        <v/>
      </c>
      <c r="Q487" s="269"/>
      <c r="R487" s="677"/>
      <c r="S487" s="678"/>
      <c r="T487" s="592"/>
      <c r="U487" s="592"/>
      <c r="V487" s="592"/>
      <c r="W487" s="592"/>
      <c r="X487" s="592"/>
      <c r="Y487" s="689"/>
      <c r="Z487" s="592"/>
      <c r="AA487" s="592"/>
      <c r="AB487" s="592"/>
      <c r="AC487" s="592"/>
      <c r="AD487" s="696"/>
      <c r="AE487" s="592"/>
      <c r="AF487" s="592"/>
      <c r="AG487" s="592"/>
      <c r="AH487" s="592"/>
      <c r="AI487" s="592"/>
      <c r="AJ487" s="592"/>
      <c r="AK487" s="592"/>
      <c r="AL487" s="592"/>
      <c r="AM487" s="592"/>
      <c r="AN487" s="592"/>
    </row>
    <row r="488" ht="13.5" customHeight="1">
      <c r="A488" s="651" t="s">
        <v>1004</v>
      </c>
      <c r="B488" s="652">
        <v>9.0</v>
      </c>
      <c r="C488" s="653" t="str">
        <f>IFERROR(VLOOKUP(A488,$B$156:$G$159,2,FALSE),IFERROR(VLOOKUP(A488,$L$156:$Q$159,2,FALSE),IFERROR(VLOOKUP(A488,$V$156:$AA$159,2,FALSE),IFERROR(VLOOKUP(A488,$AF$156:$AK$159,2,FALSE),IFERROR(VLOOKUP(A488,$B$179:$G$182,2,FALSE),IFERROR(VLOOKUP(A488,$L$179:$Q$182,2,FALSE),IFERROR(VLOOKUP(A488,$V$179:$AA$182,2,FALSE),IFERROR(VLOOKUP(A488,$AF$179:$AK$182,2,FALSE),IFERROR(VLOOKUP(A488,$B$202:$G$205,2,FALSE),IFERROR(VLOOKUP(A488,$L$202:$Q$205,2,FALSE),IFERROR(VLOOKUP(A488,$V$202:$AA$205,2,FALSE),IFERROR(VLOOKUP(A488,$AF$202:$AK$205,2,FALSE),IFERROR(VLOOKUP(A488,$B$225:$G$228,2,FALSE),IFERROR(VLOOKUP(A488,$L$225:$Q$228,2,FALSE),IFERROR(VLOOKUP(A488,$V$225:$AA$228,2,FALSE),IFERROR(VLOOKUP(A488,$AF$225:$AK$228,2,FALSE),IFERROR(VLOOKUP(A488,$B$248:$G$251,2,FALSE),IFERROR(VLOOKUP(A488,$L$248:$Q$251,2,FALSE),IFERROR(VLOOKUP(A488,$V$248:$AA$251,2,FALSE),IFERROR(VLOOKUP(A488,$AF$248:$AK$251,2,FALSE),IFERROR(VLOOKUP(A488,$B$271:$G$274,2,FALSE),IFERROR(VLOOKUP(A488,$L$271:$Q$274,2,FALSE),IFERROR(VLOOKUP(A488,$V$271:$AA$274,2,FALSE),IFERROR(VLOOKUP(A488,$AF$271:$AK$274,2,FALSE),IFERROR(VLOOKUP(A488,$B$294:$G$297,2,FALSE),IFERROR(VLOOKUP(A488,$L$294:$Q$297,2,FALSE),IFERROR(VLOOKUP(A488,$V$294:$AA$297,2,FALSE),IFERROR(VLOOKUP(A488,$AF$294:$AK$297,2,FALSE),IFERROR(VLOOKUP(A488,$B$317:$G$320,2,FALSE),IFERROR(VLOOKUP(A488,$L$317:$Q$320,2,FALSE),IFERROR(VLOOKUP(A488,$V$317:$AA$320,2,FALSE),IFERROR(VLOOKUP(A488,$AF$317:$AK$320,2,FALSE),""))))))))))))))))))))))))))))))))</f>
        <v>-</v>
      </c>
      <c r="D488" s="654"/>
      <c r="E488" s="654"/>
      <c r="F488" s="654"/>
      <c r="G488" s="655"/>
      <c r="H488" s="656"/>
      <c r="I488" s="657"/>
      <c r="J488" s="671"/>
      <c r="K488" s="592"/>
      <c r="L488" s="345"/>
      <c r="M488" s="346"/>
      <c r="N488" s="346"/>
      <c r="O488" s="346"/>
      <c r="P488" s="346"/>
      <c r="Q488" s="347"/>
      <c r="R488" s="346"/>
      <c r="S488" s="348"/>
      <c r="T488" s="592"/>
      <c r="U488" s="592"/>
      <c r="V488" s="592"/>
      <c r="W488" s="592"/>
      <c r="X488" s="592"/>
      <c r="Y488" s="689"/>
      <c r="Z488" s="592"/>
      <c r="AA488" s="592"/>
      <c r="AB488" s="592"/>
      <c r="AC488" s="592"/>
      <c r="AD488" s="696"/>
      <c r="AE488" s="592"/>
      <c r="AF488" s="592"/>
      <c r="AG488" s="592"/>
      <c r="AH488" s="592"/>
      <c r="AI488" s="592"/>
      <c r="AJ488" s="592"/>
      <c r="AK488" s="592"/>
      <c r="AL488" s="592"/>
      <c r="AM488" s="592"/>
      <c r="AN488" s="592"/>
    </row>
    <row r="489" ht="13.5" customHeight="1">
      <c r="B489" s="658"/>
      <c r="G489" s="269"/>
      <c r="I489" s="659"/>
      <c r="J489" s="681"/>
      <c r="K489" s="592"/>
      <c r="L489" s="592"/>
      <c r="M489" s="592"/>
      <c r="N489" s="592"/>
      <c r="O489" s="592"/>
      <c r="P489" s="592"/>
      <c r="Q489" s="592"/>
      <c r="R489" s="592"/>
      <c r="S489" s="592"/>
      <c r="T489" s="592"/>
      <c r="U489" s="592"/>
      <c r="V489" s="592"/>
      <c r="W489" s="592"/>
      <c r="X489" s="592"/>
      <c r="Y489" s="689"/>
      <c r="Z489" s="592"/>
      <c r="AA489" s="592"/>
      <c r="AB489" s="592"/>
      <c r="AC489" s="592"/>
      <c r="AD489" s="696"/>
      <c r="AE489" s="592"/>
      <c r="AF489" s="592"/>
      <c r="AG489" s="592"/>
      <c r="AH489" s="592"/>
      <c r="AI489" s="592"/>
      <c r="AJ489" s="592"/>
      <c r="AK489" s="592"/>
      <c r="AL489" s="592"/>
      <c r="AM489" s="592"/>
      <c r="AN489" s="592"/>
    </row>
    <row r="490" ht="13.5" customHeight="1">
      <c r="A490" s="651" t="s">
        <v>1005</v>
      </c>
      <c r="B490" s="658"/>
      <c r="C490" s="660" t="str">
        <f>IFERROR(VLOOKUP(A490,$B$156:$G$159,2,FALSE),IFERROR(VLOOKUP(A490,$L$156:$Q$159,2,FALSE),IFERROR(VLOOKUP(A490,$V$156:$AA$159,2,FALSE),IFERROR(VLOOKUP(A490,$AF$156:$AK$159,2,FALSE),IFERROR(VLOOKUP(A490,$B$179:$G$182,2,FALSE),IFERROR(VLOOKUP(A490,$L$179:$Q$182,2,FALSE),IFERROR(VLOOKUP(A490,$V$179:$AA$182,2,FALSE),IFERROR(VLOOKUP(A490,$AF$179:$AK$182,2,FALSE),IFERROR(VLOOKUP(A490,$B$202:$G$205,2,FALSE),IFERROR(VLOOKUP(A490,$L$202:$Q$205,2,FALSE),IFERROR(VLOOKUP(A490,$V$202:$AA$205,2,FALSE),IFERROR(VLOOKUP(A490,$AF$202:$AK$205,2,FALSE),IFERROR(VLOOKUP(A490,$B$225:$G$228,2,FALSE),IFERROR(VLOOKUP(A490,$L$225:$Q$228,2,FALSE),IFERROR(VLOOKUP(A490,$V$225:$AA$228,2,FALSE),IFERROR(VLOOKUP(A490,$AF$225:$AK$228,2,FALSE),IFERROR(VLOOKUP(A490,$B$248:$G$251,2,FALSE),IFERROR(VLOOKUP(A490,$L$248:$Q$251,2,FALSE),IFERROR(VLOOKUP(A490,$V$248:$AA$251,2,FALSE),IFERROR(VLOOKUP(A490,$AF$248:$AK$251,2,FALSE),IFERROR(VLOOKUP(A490,$B$271:$G$274,2,FALSE),IFERROR(VLOOKUP(A490,$L$271:$Q$274,2,FALSE),IFERROR(VLOOKUP(A490,$V$271:$AA$274,2,FALSE),IFERROR(VLOOKUP(A490,$AF$271:$AK$274,2,FALSE),IFERROR(VLOOKUP(A490,$B$294:$G$297,2,FALSE),IFERROR(VLOOKUP(A490,$L$294:$Q$297,2,FALSE),IFERROR(VLOOKUP(A490,$V$294:$AA$297,2,FALSE),IFERROR(VLOOKUP(A490,$AF$294:$AK$297,2,FALSE),IFERROR(VLOOKUP(A490,$B$317:$G$320,2,FALSE),IFERROR(VLOOKUP(A490,$L$317:$Q$320,2,FALSE),IFERROR(VLOOKUP(A490,$V$317:$AA$320,2,FALSE),IFERROR(VLOOKUP(A490,$AF$317:$AK$320,2,FALSE),""))))))))))))))))))))))))))))))))</f>
        <v>-</v>
      </c>
      <c r="G490" s="269"/>
      <c r="H490" s="661"/>
      <c r="I490" s="662"/>
      <c r="J490" s="592"/>
      <c r="K490" s="592"/>
      <c r="L490" s="592"/>
      <c r="M490" s="717" t="s">
        <v>1006</v>
      </c>
      <c r="N490" s="592"/>
      <c r="O490" s="592"/>
      <c r="P490" s="592"/>
      <c r="Q490" s="592"/>
      <c r="R490" s="592"/>
      <c r="S490" s="592"/>
      <c r="T490" s="592"/>
      <c r="U490" s="592"/>
      <c r="V490" s="373" t="s">
        <v>83</v>
      </c>
      <c r="W490" s="691"/>
      <c r="X490" s="691"/>
      <c r="Y490" s="691"/>
      <c r="Z490" s="691"/>
      <c r="AA490" s="691"/>
      <c r="AB490" s="692" t="str">
        <f>AB442</f>
        <v>17H00 - 19H00</v>
      </c>
      <c r="AC490" s="265"/>
      <c r="AD490" s="696"/>
      <c r="AE490" s="592"/>
      <c r="AF490" s="592"/>
      <c r="AG490" s="592"/>
      <c r="AH490" s="592"/>
      <c r="AI490" s="592"/>
      <c r="AJ490" s="592"/>
      <c r="AK490" s="592"/>
      <c r="AL490" s="592"/>
      <c r="AM490" s="592"/>
      <c r="AN490" s="592"/>
    </row>
    <row r="491" ht="13.5" customHeight="1">
      <c r="B491" s="667"/>
      <c r="C491" s="668"/>
      <c r="D491" s="668"/>
      <c r="E491" s="668"/>
      <c r="F491" s="668"/>
      <c r="G491" s="669"/>
      <c r="H491" s="668"/>
      <c r="I491" s="670"/>
      <c r="J491" s="592"/>
      <c r="K491" s="592"/>
      <c r="L491" s="592"/>
      <c r="M491" s="592"/>
      <c r="N491" s="592"/>
      <c r="O491" s="592"/>
      <c r="P491" s="592"/>
      <c r="Q491" s="592"/>
      <c r="R491" s="592"/>
      <c r="S491" s="592"/>
      <c r="T491" s="592"/>
      <c r="U491" s="592"/>
      <c r="V491" s="693">
        <v>60.0</v>
      </c>
      <c r="W491" s="620" t="str">
        <f>IF(COUNTBLANK(AC479:AC482)=2,IF(AC479&gt;AC481,W479,W481),"")</f>
        <v/>
      </c>
      <c r="AA491" s="269"/>
      <c r="AB491" s="673"/>
      <c r="AC491" s="271"/>
      <c r="AD491" s="696"/>
      <c r="AE491" s="592"/>
      <c r="AF491" s="592"/>
      <c r="AG491" s="592"/>
      <c r="AH491" s="592"/>
      <c r="AI491" s="592"/>
      <c r="AJ491" s="592"/>
      <c r="AK491" s="592"/>
      <c r="AL491" s="592"/>
      <c r="AM491" s="592"/>
      <c r="AN491" s="592"/>
    </row>
    <row r="492" ht="13.5" customHeight="1">
      <c r="A492" s="592"/>
      <c r="B492" s="592"/>
      <c r="C492" s="592"/>
      <c r="D492" s="592"/>
      <c r="E492" s="592"/>
      <c r="F492" s="592"/>
      <c r="G492" s="592"/>
      <c r="H492" s="592"/>
      <c r="I492" s="592"/>
      <c r="J492" s="592"/>
      <c r="K492" s="592"/>
      <c r="L492" s="592"/>
      <c r="M492" s="592"/>
      <c r="N492" s="592"/>
      <c r="O492" s="592"/>
      <c r="P492" s="592"/>
      <c r="Q492" s="592"/>
      <c r="R492" s="592"/>
      <c r="S492" s="592"/>
      <c r="T492" s="592"/>
      <c r="U492" s="592"/>
      <c r="V492" s="378"/>
      <c r="AA492" s="269"/>
      <c r="AC492" s="267"/>
      <c r="AD492" s="704"/>
      <c r="AE492" s="592"/>
      <c r="AF492" s="592"/>
      <c r="AG492" s="592"/>
      <c r="AH492" s="592"/>
      <c r="AI492" s="592"/>
      <c r="AJ492" s="592"/>
      <c r="AK492" s="592"/>
      <c r="AL492" s="592"/>
      <c r="AM492" s="592"/>
      <c r="AN492" s="592"/>
    </row>
    <row r="493" ht="13.5" customHeight="1">
      <c r="A493" s="645"/>
      <c r="B493" s="646" t="s">
        <v>946</v>
      </c>
      <c r="C493" s="647"/>
      <c r="D493" s="647"/>
      <c r="E493" s="647"/>
      <c r="F493" s="647"/>
      <c r="G493" s="648" t="str">
        <f>G487</f>
        <v>17H00 - 19H00</v>
      </c>
      <c r="H493" s="649"/>
      <c r="I493" s="650"/>
      <c r="J493" s="592"/>
      <c r="K493" s="592"/>
      <c r="L493" s="592"/>
      <c r="M493" s="592"/>
      <c r="N493" s="592"/>
      <c r="O493" s="592"/>
      <c r="P493" s="592"/>
      <c r="Q493" s="592"/>
      <c r="R493" s="592"/>
      <c r="S493" s="592"/>
      <c r="T493" s="592"/>
      <c r="U493" s="592"/>
      <c r="V493" s="378"/>
      <c r="W493" s="613" t="str">
        <f>IF(COUNTBLANK(AC503:AC506)=2,IF(AC503&gt;AC505,W503,W505),"")</f>
        <v/>
      </c>
      <c r="AA493" s="269"/>
      <c r="AB493" s="694"/>
      <c r="AC493" s="273"/>
      <c r="AD493" s="592"/>
      <c r="AE493" s="592"/>
      <c r="AF493" s="592"/>
      <c r="AG493" s="592"/>
      <c r="AH493" s="592"/>
      <c r="AI493" s="592"/>
      <c r="AJ493" s="592"/>
      <c r="AK493" s="592"/>
      <c r="AL493" s="592"/>
      <c r="AM493" s="592"/>
      <c r="AN493" s="592"/>
    </row>
    <row r="494" ht="13.5" customHeight="1">
      <c r="A494" s="651" t="s">
        <v>1007</v>
      </c>
      <c r="B494" s="652">
        <v>7.0</v>
      </c>
      <c r="C494" s="653" t="str">
        <f>IFERROR(VLOOKUP(A494,$B$156:$G$159,2,FALSE),IFERROR(VLOOKUP(A494,$L$156:$Q$159,2,FALSE),IFERROR(VLOOKUP(A494,$V$156:$AA$159,2,FALSE),IFERROR(VLOOKUP(A494,$AF$156:$AK$159,2,FALSE),IFERROR(VLOOKUP(A494,$B$179:$G$182,2,FALSE),IFERROR(VLOOKUP(A494,$L$179:$Q$182,2,FALSE),IFERROR(VLOOKUP(A494,$V$179:$AA$182,2,FALSE),IFERROR(VLOOKUP(A494,$AF$179:$AK$182,2,FALSE),IFERROR(VLOOKUP(A494,$B$202:$G$205,2,FALSE),IFERROR(VLOOKUP(A494,$L$202:$Q$205,2,FALSE),IFERROR(VLOOKUP(A494,$V$202:$AA$205,2,FALSE),IFERROR(VLOOKUP(A494,$AF$202:$AK$205,2,FALSE),IFERROR(VLOOKUP(A494,$B$225:$G$228,2,FALSE),IFERROR(VLOOKUP(A494,$L$225:$Q$228,2,FALSE),IFERROR(VLOOKUP(A494,$V$225:$AA$228,2,FALSE),IFERROR(VLOOKUP(A494,$AF$225:$AK$228,2,FALSE),IFERROR(VLOOKUP(A494,$B$248:$G$251,2,FALSE),IFERROR(VLOOKUP(A494,$L$248:$Q$251,2,FALSE),IFERROR(VLOOKUP(A494,$V$248:$AA$251,2,FALSE),IFERROR(VLOOKUP(A494,$AF$248:$AK$251,2,FALSE),IFERROR(VLOOKUP(A494,$B$271:$G$274,2,FALSE),IFERROR(VLOOKUP(A494,$L$271:$Q$274,2,FALSE),IFERROR(VLOOKUP(A494,$V$271:$AA$274,2,FALSE),IFERROR(VLOOKUP(A494,$AF$271:$AK$274,2,FALSE),IFERROR(VLOOKUP(A494,$B$294:$G$297,2,FALSE),IFERROR(VLOOKUP(A494,$L$294:$Q$297,2,FALSE),IFERROR(VLOOKUP(A494,$V$294:$AA$297,2,FALSE),IFERROR(VLOOKUP(A494,$AF$294:$AK$297,2,FALSE),IFERROR(VLOOKUP(A494,$B$317:$G$320,2,FALSE),IFERROR(VLOOKUP(A494,$L$317:$Q$320,2,FALSE),IFERROR(VLOOKUP(A494,$V$317:$AA$320,2,FALSE),IFERROR(VLOOKUP(A494,$AF$317:$AK$320,2,FALSE),""))))))))))))))))))))))))))))))))</f>
        <v>-</v>
      </c>
      <c r="D494" s="654"/>
      <c r="E494" s="654"/>
      <c r="F494" s="654"/>
      <c r="G494" s="655"/>
      <c r="H494" s="656"/>
      <c r="I494" s="657"/>
      <c r="J494" s="592"/>
      <c r="K494" s="592"/>
      <c r="L494" s="592"/>
      <c r="M494" s="592"/>
      <c r="N494" s="592"/>
      <c r="O494" s="592"/>
      <c r="P494" s="592"/>
      <c r="Q494" s="592"/>
      <c r="R494" s="592"/>
      <c r="S494" s="592"/>
      <c r="T494" s="592"/>
      <c r="U494" s="592"/>
      <c r="V494" s="382"/>
      <c r="W494" s="281"/>
      <c r="X494" s="281"/>
      <c r="Y494" s="281"/>
      <c r="Z494" s="281"/>
      <c r="AA494" s="280"/>
      <c r="AB494" s="281"/>
      <c r="AC494" s="282"/>
      <c r="AD494" s="592"/>
      <c r="AE494" s="592"/>
      <c r="AF494" s="592"/>
      <c r="AG494" s="592"/>
      <c r="AH494" s="592"/>
      <c r="AI494" s="592"/>
      <c r="AJ494" s="592"/>
      <c r="AK494" s="592"/>
      <c r="AL494" s="592"/>
      <c r="AM494" s="592"/>
      <c r="AN494" s="592"/>
    </row>
    <row r="495" ht="13.5" customHeight="1">
      <c r="B495" s="658"/>
      <c r="G495" s="269"/>
      <c r="I495" s="659"/>
      <c r="J495" s="592"/>
      <c r="K495" s="592"/>
      <c r="L495" s="592"/>
      <c r="M495" s="592"/>
      <c r="N495" s="592"/>
      <c r="O495" s="592"/>
      <c r="P495" s="592"/>
      <c r="Q495" s="592"/>
      <c r="R495" s="592"/>
      <c r="S495" s="592"/>
      <c r="T495" s="592"/>
      <c r="U495" s="592"/>
      <c r="V495" s="592"/>
      <c r="W495" s="592"/>
      <c r="X495" s="592"/>
      <c r="Y495" s="689"/>
      <c r="Z495" s="592"/>
      <c r="AA495" s="592"/>
      <c r="AB495" s="592"/>
      <c r="AC495" s="592"/>
      <c r="AD495" s="592"/>
      <c r="AE495" s="592"/>
      <c r="AF495" s="592"/>
      <c r="AG495" s="592"/>
      <c r="AH495" s="592"/>
      <c r="AI495" s="592"/>
      <c r="AJ495" s="592"/>
      <c r="AK495" s="592"/>
      <c r="AL495" s="592"/>
      <c r="AM495" s="592"/>
      <c r="AN495" s="592"/>
    </row>
    <row r="496" ht="13.5" customHeight="1">
      <c r="A496" s="651" t="s">
        <v>1008</v>
      </c>
      <c r="B496" s="658"/>
      <c r="C496" s="660" t="str">
        <f>IFERROR(VLOOKUP(A496,$B$156:$G$159,2,FALSE),IFERROR(VLOOKUP(A496,$L$156:$Q$159,2,FALSE),IFERROR(VLOOKUP(A496,$V$156:$AA$159,2,FALSE),IFERROR(VLOOKUP(A496,$AF$156:$AK$159,2,FALSE),IFERROR(VLOOKUP(A496,$B$179:$G$182,2,FALSE),IFERROR(VLOOKUP(A496,$L$179:$Q$182,2,FALSE),IFERROR(VLOOKUP(A496,$V$179:$AA$182,2,FALSE),IFERROR(VLOOKUP(A496,$AF$179:$AK$182,2,FALSE),IFERROR(VLOOKUP(A496,$B$202:$G$205,2,FALSE),IFERROR(VLOOKUP(A496,$L$202:$Q$205,2,FALSE),IFERROR(VLOOKUP(A496,$V$202:$AA$205,2,FALSE),IFERROR(VLOOKUP(A496,$AF$202:$AK$205,2,FALSE),IFERROR(VLOOKUP(A496,$B$225:$G$228,2,FALSE),IFERROR(VLOOKUP(A496,$L$225:$Q$228,2,FALSE),IFERROR(VLOOKUP(A496,$V$225:$AA$228,2,FALSE),IFERROR(VLOOKUP(A496,$AF$225:$AK$228,2,FALSE),IFERROR(VLOOKUP(A496,$B$248:$G$251,2,FALSE),IFERROR(VLOOKUP(A496,$L$248:$Q$251,2,FALSE),IFERROR(VLOOKUP(A496,$V$248:$AA$251,2,FALSE),IFERROR(VLOOKUP(A496,$AF$248:$AK$251,2,FALSE),IFERROR(VLOOKUP(A496,$B$271:$G$274,2,FALSE),IFERROR(VLOOKUP(A496,$L$271:$Q$274,2,FALSE),IFERROR(VLOOKUP(A496,$V$271:$AA$274,2,FALSE),IFERROR(VLOOKUP(A496,$AF$271:$AK$274,2,FALSE),IFERROR(VLOOKUP(A496,$B$294:$G$297,2,FALSE),IFERROR(VLOOKUP(A496,$L$294:$Q$297,2,FALSE),IFERROR(VLOOKUP(A496,$V$294:$AA$297,2,FALSE),IFERROR(VLOOKUP(A496,$AF$294:$AK$297,2,FALSE),IFERROR(VLOOKUP(A496,$B$317:$G$320,2,FALSE),IFERROR(VLOOKUP(A496,$L$317:$Q$320,2,FALSE),IFERROR(VLOOKUP(A496,$V$317:$AA$320,2,FALSE),IFERROR(VLOOKUP(A496,$AF$317:$AK$320,2,FALSE),""))))))))))))))))))))))))))))))))</f>
        <v>-</v>
      </c>
      <c r="G496" s="269"/>
      <c r="H496" s="661"/>
      <c r="I496" s="662"/>
      <c r="J496" s="663"/>
      <c r="K496" s="592"/>
      <c r="L496" s="324" t="s">
        <v>301</v>
      </c>
      <c r="M496" s="665"/>
      <c r="N496" s="665"/>
      <c r="O496" s="665"/>
      <c r="P496" s="665"/>
      <c r="Q496" s="665"/>
      <c r="R496" s="666" t="str">
        <f>R484</f>
        <v>10H15 - 12H15 </v>
      </c>
      <c r="S496" s="328"/>
      <c r="T496" s="592"/>
      <c r="U496" s="592"/>
      <c r="V496" s="592"/>
      <c r="W496" s="592"/>
      <c r="X496" s="592"/>
      <c r="Y496" s="689"/>
      <c r="Z496" s="592"/>
      <c r="AA496" s="592"/>
      <c r="AB496" s="592"/>
      <c r="AC496" s="592"/>
      <c r="AD496" s="592"/>
      <c r="AE496" s="592"/>
      <c r="AF496" s="592"/>
      <c r="AG496" s="592"/>
      <c r="AH496" s="592"/>
      <c r="AI496" s="592"/>
      <c r="AJ496" s="592"/>
      <c r="AK496" s="592"/>
      <c r="AL496" s="592"/>
      <c r="AM496" s="592"/>
      <c r="AN496" s="592"/>
    </row>
    <row r="497" ht="13.5" customHeight="1">
      <c r="B497" s="667"/>
      <c r="C497" s="668"/>
      <c r="D497" s="668"/>
      <c r="E497" s="668"/>
      <c r="F497" s="668"/>
      <c r="G497" s="669"/>
      <c r="H497" s="668"/>
      <c r="I497" s="670"/>
      <c r="J497" s="671"/>
      <c r="K497" s="592"/>
      <c r="L497" s="672">
        <v>63.0</v>
      </c>
      <c r="M497" s="620" t="str">
        <f>IF(COUNTBLANK(I494:I497)=2,IF(I494&gt;I496,C494,C496),"")</f>
        <v/>
      </c>
      <c r="Q497" s="269"/>
      <c r="R497" s="673"/>
      <c r="S497" s="674"/>
      <c r="T497" s="592"/>
      <c r="U497" s="592"/>
      <c r="V497" s="592"/>
      <c r="W497" s="592"/>
      <c r="X497" s="592"/>
      <c r="Y497" s="689"/>
      <c r="Z497" s="592"/>
      <c r="AA497" s="592"/>
      <c r="AB497" s="592"/>
      <c r="AC497" s="592"/>
      <c r="AD497" s="592"/>
      <c r="AE497" s="592"/>
      <c r="AF497" s="592"/>
      <c r="AG497" s="592"/>
      <c r="AH497" s="592"/>
      <c r="AI497" s="592"/>
      <c r="AJ497" s="592"/>
      <c r="AK497" s="592"/>
      <c r="AL497" s="592"/>
      <c r="AM497" s="592"/>
      <c r="AN497" s="592"/>
    </row>
    <row r="498" ht="13.5" customHeight="1">
      <c r="A498" s="592"/>
      <c r="B498" s="592"/>
      <c r="C498" s="592"/>
      <c r="D498" s="592"/>
      <c r="E498" s="592"/>
      <c r="F498" s="592"/>
      <c r="G498" s="592"/>
      <c r="H498" s="592"/>
      <c r="I498" s="592"/>
      <c r="J498" s="671"/>
      <c r="K498" s="675"/>
      <c r="L498" s="334"/>
      <c r="Q498" s="269"/>
      <c r="S498" s="335"/>
      <c r="T498" s="592"/>
      <c r="U498" s="592"/>
      <c r="V498" s="592"/>
      <c r="W498" s="592"/>
      <c r="X498" s="717" t="s">
        <v>298</v>
      </c>
      <c r="Y498" s="689"/>
      <c r="Z498" s="592"/>
      <c r="AA498" s="592"/>
      <c r="AB498" s="592"/>
      <c r="AC498" s="592"/>
      <c r="AD498" s="592"/>
      <c r="AE498" s="592"/>
      <c r="AF498" s="592"/>
      <c r="AG498" s="592"/>
      <c r="AH498" s="592"/>
      <c r="AI498" s="592"/>
      <c r="AJ498" s="592"/>
      <c r="AK498" s="592"/>
      <c r="AL498" s="592"/>
      <c r="AM498" s="592"/>
      <c r="AN498" s="592"/>
    </row>
    <row r="499" ht="13.5" customHeight="1">
      <c r="A499" s="645"/>
      <c r="B499" s="646" t="s">
        <v>946</v>
      </c>
      <c r="C499" s="647"/>
      <c r="D499" s="647"/>
      <c r="E499" s="647"/>
      <c r="F499" s="647"/>
      <c r="G499" s="648" t="str">
        <f>G493</f>
        <v>17H00 - 19H00</v>
      </c>
      <c r="H499" s="649"/>
      <c r="I499" s="650"/>
      <c r="J499" s="671"/>
      <c r="K499" s="592"/>
      <c r="L499" s="334"/>
      <c r="M499" s="676" t="str">
        <f>IF(COUNTBLANK(I500:I503)=2,IF(I500&gt;I502,C500,C502),"")</f>
        <v/>
      </c>
      <c r="Q499" s="269"/>
      <c r="R499" s="677"/>
      <c r="S499" s="678"/>
      <c r="T499" s="679"/>
      <c r="U499" s="592"/>
      <c r="V499" s="592"/>
      <c r="W499" s="592"/>
      <c r="X499" s="592"/>
      <c r="Y499" s="689"/>
      <c r="Z499" s="592"/>
      <c r="AA499" s="592"/>
      <c r="AB499" s="592"/>
      <c r="AC499" s="592"/>
      <c r="AD499" s="592"/>
      <c r="AE499" s="592"/>
      <c r="AF499" s="592"/>
      <c r="AG499" s="592"/>
      <c r="AH499" s="592"/>
      <c r="AI499" s="592"/>
      <c r="AJ499" s="592"/>
      <c r="AK499" s="592"/>
      <c r="AL499" s="592"/>
      <c r="AM499" s="592"/>
      <c r="AN499" s="592"/>
    </row>
    <row r="500" ht="13.5" customHeight="1">
      <c r="A500" s="651" t="s">
        <v>1009</v>
      </c>
      <c r="B500" s="652">
        <v>3.0</v>
      </c>
      <c r="C500" s="653" t="str">
        <f>IFERROR(VLOOKUP(A500,$B$156:$G$159,2,FALSE),IFERROR(VLOOKUP(A500,$L$156:$Q$159,2,FALSE),IFERROR(VLOOKUP(A500,$V$156:$AA$159,2,FALSE),IFERROR(VLOOKUP(A500,$AF$156:$AK$159,2,FALSE),IFERROR(VLOOKUP(A500,$B$179:$G$182,2,FALSE),IFERROR(VLOOKUP(A500,$L$179:$Q$182,2,FALSE),IFERROR(VLOOKUP(A500,$V$179:$AA$182,2,FALSE),IFERROR(VLOOKUP(A500,$AF$179:$AK$182,2,FALSE),IFERROR(VLOOKUP(A500,$B$202:$G$205,2,FALSE),IFERROR(VLOOKUP(A500,$L$202:$Q$205,2,FALSE),IFERROR(VLOOKUP(A500,$V$202:$AA$205,2,FALSE),IFERROR(VLOOKUP(A500,$AF$202:$AK$205,2,FALSE),IFERROR(VLOOKUP(A500,$B$225:$G$228,2,FALSE),IFERROR(VLOOKUP(A500,$L$225:$Q$228,2,FALSE),IFERROR(VLOOKUP(A500,$V$225:$AA$228,2,FALSE),IFERROR(VLOOKUP(A500,$AF$225:$AK$228,2,FALSE),IFERROR(VLOOKUP(A500,$B$248:$G$251,2,FALSE),IFERROR(VLOOKUP(A500,$L$248:$Q$251,2,FALSE),IFERROR(VLOOKUP(A500,$V$248:$AA$251,2,FALSE),IFERROR(VLOOKUP(A500,$AF$248:$AK$251,2,FALSE),IFERROR(VLOOKUP(A500,$B$271:$G$274,2,FALSE),IFERROR(VLOOKUP(A500,$L$271:$Q$274,2,FALSE),IFERROR(VLOOKUP(A500,$V$271:$AA$274,2,FALSE),IFERROR(VLOOKUP(A500,$AF$271:$AK$274,2,FALSE),IFERROR(VLOOKUP(A500,$B$294:$G$297,2,FALSE),IFERROR(VLOOKUP(A500,$L$294:$Q$297,2,FALSE),IFERROR(VLOOKUP(A500,$V$294:$AA$297,2,FALSE),IFERROR(VLOOKUP(A500,$AF$294:$AK$297,2,FALSE),IFERROR(VLOOKUP(A500,$B$317:$G$320,2,FALSE),IFERROR(VLOOKUP(A500,$L$317:$Q$320,2,FALSE),IFERROR(VLOOKUP(A500,$V$317:$AA$320,2,FALSE),IFERROR(VLOOKUP(A500,$AF$317:$AK$320,2,FALSE),""))))))))))))))))))))))))))))))))</f>
        <v>-</v>
      </c>
      <c r="D500" s="654"/>
      <c r="E500" s="654"/>
      <c r="F500" s="654"/>
      <c r="G500" s="655"/>
      <c r="H500" s="656"/>
      <c r="I500" s="657"/>
      <c r="J500" s="671"/>
      <c r="K500" s="592"/>
      <c r="L500" s="345"/>
      <c r="M500" s="346"/>
      <c r="N500" s="346"/>
      <c r="O500" s="346"/>
      <c r="P500" s="346"/>
      <c r="Q500" s="347"/>
      <c r="R500" s="346"/>
      <c r="S500" s="348"/>
      <c r="T500" s="680"/>
      <c r="U500" s="592"/>
      <c r="V500" s="592"/>
      <c r="W500" s="592"/>
      <c r="X500" s="592"/>
      <c r="Y500" s="689"/>
      <c r="Z500" s="592"/>
      <c r="AA500" s="592"/>
      <c r="AB500" s="592"/>
      <c r="AC500" s="592"/>
      <c r="AD500" s="592"/>
      <c r="AE500" s="592"/>
      <c r="AF500" s="592"/>
      <c r="AG500" s="592"/>
      <c r="AH500" s="592"/>
      <c r="AI500" s="592"/>
      <c r="AJ500" s="592"/>
      <c r="AK500" s="592"/>
      <c r="AL500" s="592"/>
      <c r="AM500" s="592"/>
      <c r="AN500" s="592"/>
    </row>
    <row r="501" ht="13.5" customHeight="1">
      <c r="B501" s="658"/>
      <c r="G501" s="269"/>
      <c r="I501" s="659"/>
      <c r="J501" s="681"/>
      <c r="K501" s="592"/>
      <c r="L501" s="592"/>
      <c r="M501" s="592"/>
      <c r="N501" s="592"/>
      <c r="O501" s="592"/>
      <c r="P501" s="592"/>
      <c r="Q501" s="592"/>
      <c r="R501" s="592"/>
      <c r="S501" s="592"/>
      <c r="T501" s="680"/>
      <c r="U501" s="592"/>
      <c r="V501" s="592"/>
      <c r="W501" s="592"/>
      <c r="X501" s="592"/>
      <c r="Y501" s="689"/>
      <c r="Z501" s="592"/>
      <c r="AA501" s="592"/>
      <c r="AB501" s="592"/>
      <c r="AC501" s="592"/>
      <c r="AD501" s="592"/>
      <c r="AE501" s="592"/>
      <c r="AF501" s="592"/>
      <c r="AG501" s="592"/>
      <c r="AH501" s="592"/>
      <c r="AI501" s="592"/>
      <c r="AJ501" s="592"/>
      <c r="AK501" s="592"/>
      <c r="AL501" s="592"/>
      <c r="AM501" s="592"/>
      <c r="AN501" s="592"/>
    </row>
    <row r="502" ht="13.5" customHeight="1">
      <c r="A502" s="651" t="s">
        <v>1010</v>
      </c>
      <c r="B502" s="658"/>
      <c r="C502" s="660" t="str">
        <f>IFERROR(VLOOKUP(A502,$B$156:$G$159,2,FALSE),IFERROR(VLOOKUP(A502,$L$156:$Q$159,2,FALSE),IFERROR(VLOOKUP(A502,$V$156:$AA$159,2,FALSE),IFERROR(VLOOKUP(A502,$AF$156:$AK$159,2,FALSE),IFERROR(VLOOKUP(A502,$B$179:$G$182,2,FALSE),IFERROR(VLOOKUP(A502,$L$179:$Q$182,2,FALSE),IFERROR(VLOOKUP(A502,$V$179:$AA$182,2,FALSE),IFERROR(VLOOKUP(A502,$AF$179:$AK$182,2,FALSE),IFERROR(VLOOKUP(A502,$B$202:$G$205,2,FALSE),IFERROR(VLOOKUP(A502,$L$202:$Q$205,2,FALSE),IFERROR(VLOOKUP(A502,$V$202:$AA$205,2,FALSE),IFERROR(VLOOKUP(A502,$AF$202:$AK$205,2,FALSE),IFERROR(VLOOKUP(A502,$B$225:$G$228,2,FALSE),IFERROR(VLOOKUP(A502,$L$225:$Q$228,2,FALSE),IFERROR(VLOOKUP(A502,$V$225:$AA$228,2,FALSE),IFERROR(VLOOKUP(A502,$AF$225:$AK$228,2,FALSE),IFERROR(VLOOKUP(A502,$B$248:$G$251,2,FALSE),IFERROR(VLOOKUP(A502,$L$248:$Q$251,2,FALSE),IFERROR(VLOOKUP(A502,$V$248:$AA$251,2,FALSE),IFERROR(VLOOKUP(A502,$AF$248:$AK$251,2,FALSE),IFERROR(VLOOKUP(A502,$B$271:$G$274,2,FALSE),IFERROR(VLOOKUP(A502,$L$271:$Q$274,2,FALSE),IFERROR(VLOOKUP(A502,$V$271:$AA$274,2,FALSE),IFERROR(VLOOKUP(A502,$AF$271:$AK$274,2,FALSE),IFERROR(VLOOKUP(A502,$B$294:$G$297,2,FALSE),IFERROR(VLOOKUP(A502,$L$294:$Q$297,2,FALSE),IFERROR(VLOOKUP(A502,$V$294:$AA$297,2,FALSE),IFERROR(VLOOKUP(A502,$AF$294:$AK$297,2,FALSE),IFERROR(VLOOKUP(A502,$B$317:$G$320,2,FALSE),IFERROR(VLOOKUP(A502,$L$317:$Q$320,2,FALSE),IFERROR(VLOOKUP(A502,$V$317:$AA$320,2,FALSE),IFERROR(VLOOKUP(A502,$AF$317:$AK$320,2,FALSE),""))))))))))))))))))))))))))))))))</f>
        <v>-</v>
      </c>
      <c r="G502" s="269"/>
      <c r="H502" s="661"/>
      <c r="I502" s="662"/>
      <c r="J502" s="592"/>
      <c r="K502" s="592"/>
      <c r="L502" s="592"/>
      <c r="M502" s="592"/>
      <c r="N502" s="592"/>
      <c r="O502" s="592"/>
      <c r="P502" s="592"/>
      <c r="Q502" s="592"/>
      <c r="R502" s="592"/>
      <c r="S502" s="592"/>
      <c r="T502" s="680"/>
      <c r="U502" s="592"/>
      <c r="V502" s="341" t="s">
        <v>305</v>
      </c>
      <c r="W502" s="682"/>
      <c r="X502" s="682"/>
      <c r="Y502" s="682"/>
      <c r="Z502" s="682"/>
      <c r="AA502" s="682"/>
      <c r="AB502" s="683" t="str">
        <f>AB478</f>
        <v>14H15 - 16H15</v>
      </c>
      <c r="AC502" s="344"/>
      <c r="AD502" s="592"/>
      <c r="AE502" s="592"/>
      <c r="AF502" s="592"/>
      <c r="AG502" s="592"/>
      <c r="AH502" s="592"/>
      <c r="AI502" s="592"/>
      <c r="AJ502" s="592"/>
      <c r="AK502" s="592"/>
      <c r="AL502" s="592"/>
      <c r="AM502" s="592"/>
      <c r="AN502" s="592"/>
    </row>
    <row r="503" ht="13.5" customHeight="1">
      <c r="B503" s="667"/>
      <c r="C503" s="668"/>
      <c r="D503" s="668"/>
      <c r="E503" s="668"/>
      <c r="F503" s="668"/>
      <c r="G503" s="669"/>
      <c r="H503" s="668"/>
      <c r="I503" s="670"/>
      <c r="J503" s="592"/>
      <c r="K503" s="592"/>
      <c r="L503" s="592"/>
      <c r="M503" s="592"/>
      <c r="N503" s="592"/>
      <c r="O503" s="592"/>
      <c r="P503" s="592"/>
      <c r="Q503" s="592"/>
      <c r="R503" s="592"/>
      <c r="S503" s="592"/>
      <c r="T503" s="680"/>
      <c r="U503" s="592"/>
      <c r="V503" s="684">
        <v>54.0</v>
      </c>
      <c r="W503" s="620" t="str">
        <f>IF(COUNTBLANK(S497:S500)=2,IF(S497&gt;S499,M497,M499),"")</f>
        <v/>
      </c>
      <c r="AA503" s="269"/>
      <c r="AB503" s="673"/>
      <c r="AC503" s="685"/>
      <c r="AD503" s="592"/>
      <c r="AE503" s="592"/>
      <c r="AF503" s="592"/>
      <c r="AG503" s="592"/>
      <c r="AH503" s="592"/>
      <c r="AI503" s="592"/>
      <c r="AJ503" s="592"/>
      <c r="AK503" s="592"/>
      <c r="AL503" s="592"/>
      <c r="AM503" s="592"/>
      <c r="AN503" s="592"/>
    </row>
    <row r="504" ht="13.5" customHeight="1">
      <c r="A504" s="592"/>
      <c r="B504" s="592"/>
      <c r="C504" s="592"/>
      <c r="D504" s="592"/>
      <c r="E504" s="592"/>
      <c r="F504" s="592"/>
      <c r="G504" s="592"/>
      <c r="H504" s="592"/>
      <c r="I504" s="592"/>
      <c r="J504" s="592"/>
      <c r="K504" s="592"/>
      <c r="L504" s="592"/>
      <c r="M504" s="592"/>
      <c r="N504" s="592"/>
      <c r="O504" s="592"/>
      <c r="P504" s="592"/>
      <c r="Q504" s="592"/>
      <c r="R504" s="592"/>
      <c r="S504" s="592"/>
      <c r="T504" s="680"/>
      <c r="U504" s="686"/>
      <c r="V504" s="357"/>
      <c r="AA504" s="269"/>
      <c r="AC504" s="358"/>
      <c r="AD504" s="592"/>
      <c r="AE504" s="592"/>
      <c r="AF504" s="592"/>
      <c r="AG504" s="592"/>
      <c r="AH504" s="592"/>
      <c r="AI504" s="592"/>
      <c r="AJ504" s="592"/>
      <c r="AK504" s="592"/>
      <c r="AL504" s="592"/>
      <c r="AM504" s="592"/>
      <c r="AN504" s="592"/>
    </row>
    <row r="505" ht="13.5" customHeight="1">
      <c r="A505" s="645"/>
      <c r="B505" s="646" t="s">
        <v>946</v>
      </c>
      <c r="C505" s="647"/>
      <c r="D505" s="647"/>
      <c r="E505" s="647"/>
      <c r="F505" s="647"/>
      <c r="G505" s="648" t="str">
        <f>G499</f>
        <v>17H00 - 19H00</v>
      </c>
      <c r="H505" s="649"/>
      <c r="I505" s="650"/>
      <c r="J505" s="592"/>
      <c r="K505" s="592"/>
      <c r="L505" s="592"/>
      <c r="M505" s="592"/>
      <c r="N505" s="592"/>
      <c r="O505" s="592"/>
      <c r="P505" s="592"/>
      <c r="Q505" s="592"/>
      <c r="R505" s="592"/>
      <c r="S505" s="592"/>
      <c r="T505" s="680"/>
      <c r="U505" s="592"/>
      <c r="V505" s="357"/>
      <c r="W505" s="606" t="str">
        <f>IF(COUNTBLANK(S509:S512)=2,IF(S509&gt;S511,M509,M511),"")</f>
        <v/>
      </c>
      <c r="AA505" s="269"/>
      <c r="AB505" s="687"/>
      <c r="AC505" s="688"/>
      <c r="AD505" s="592"/>
      <c r="AE505" s="592"/>
      <c r="AF505" s="592"/>
      <c r="AG505" s="592"/>
      <c r="AH505" s="592"/>
      <c r="AI505" s="592"/>
      <c r="AJ505" s="592"/>
      <c r="AK505" s="592"/>
      <c r="AL505" s="592"/>
      <c r="AM505" s="592"/>
      <c r="AN505" s="592"/>
    </row>
    <row r="506" ht="13.5" customHeight="1">
      <c r="A506" s="651" t="s">
        <v>1011</v>
      </c>
      <c r="B506" s="652">
        <v>5.0</v>
      </c>
      <c r="C506" s="653" t="str">
        <f>IFERROR(VLOOKUP(A506,$B$156:$G$159,2,FALSE),IFERROR(VLOOKUP(A506,$L$156:$Q$159,2,FALSE),IFERROR(VLOOKUP(A506,$V$156:$AA$159,2,FALSE),IFERROR(VLOOKUP(A506,$AF$156:$AK$159,2,FALSE),IFERROR(VLOOKUP(A506,$B$179:$G$182,2,FALSE),IFERROR(VLOOKUP(A506,$L$179:$Q$182,2,FALSE),IFERROR(VLOOKUP(A506,$V$179:$AA$182,2,FALSE),IFERROR(VLOOKUP(A506,$AF$179:$AK$182,2,FALSE),IFERROR(VLOOKUP(A506,$B$202:$G$205,2,FALSE),IFERROR(VLOOKUP(A506,$L$202:$Q$205,2,FALSE),IFERROR(VLOOKUP(A506,$V$202:$AA$205,2,FALSE),IFERROR(VLOOKUP(A506,$AF$202:$AK$205,2,FALSE),IFERROR(VLOOKUP(A506,$B$225:$G$228,2,FALSE),IFERROR(VLOOKUP(A506,$L$225:$Q$228,2,FALSE),IFERROR(VLOOKUP(A506,$V$225:$AA$228,2,FALSE),IFERROR(VLOOKUP(A506,$AF$225:$AK$228,2,FALSE),IFERROR(VLOOKUP(A506,$B$248:$G$251,2,FALSE),IFERROR(VLOOKUP(A506,$L$248:$Q$251,2,FALSE),IFERROR(VLOOKUP(A506,$V$248:$AA$251,2,FALSE),IFERROR(VLOOKUP(A506,$AF$248:$AK$251,2,FALSE),IFERROR(VLOOKUP(A506,$B$271:$G$274,2,FALSE),IFERROR(VLOOKUP(A506,$L$271:$Q$274,2,FALSE),IFERROR(VLOOKUP(A506,$V$271:$AA$274,2,FALSE),IFERROR(VLOOKUP(A506,$AF$271:$AK$274,2,FALSE),IFERROR(VLOOKUP(A506,$B$294:$G$297,2,FALSE),IFERROR(VLOOKUP(A506,$L$294:$Q$297,2,FALSE),IFERROR(VLOOKUP(A506,$V$294:$AA$297,2,FALSE),IFERROR(VLOOKUP(A506,$AF$294:$AK$297,2,FALSE),IFERROR(VLOOKUP(A506,$B$317:$G$320,2,FALSE),IFERROR(VLOOKUP(A506,$L$317:$Q$320,2,FALSE),IFERROR(VLOOKUP(A506,$V$317:$AA$320,2,FALSE),IFERROR(VLOOKUP(A506,$AF$317:$AK$320,2,FALSE),""))))))))))))))))))))))))))))))))</f>
        <v>-</v>
      </c>
      <c r="D506" s="654"/>
      <c r="E506" s="654"/>
      <c r="F506" s="654"/>
      <c r="G506" s="655"/>
      <c r="H506" s="656"/>
      <c r="I506" s="657"/>
      <c r="J506" s="592"/>
      <c r="K506" s="592"/>
      <c r="L506" s="592"/>
      <c r="M506" s="592"/>
      <c r="N506" s="592"/>
      <c r="O506" s="592"/>
      <c r="P506" s="592"/>
      <c r="Q506" s="592"/>
      <c r="R506" s="592"/>
      <c r="S506" s="592"/>
      <c r="T506" s="680"/>
      <c r="U506" s="592"/>
      <c r="V506" s="364"/>
      <c r="W506" s="365"/>
      <c r="X506" s="365"/>
      <c r="Y506" s="365"/>
      <c r="Z506" s="365"/>
      <c r="AA506" s="366"/>
      <c r="AB506" s="365"/>
      <c r="AC506" s="367"/>
      <c r="AD506" s="592"/>
      <c r="AE506" s="592"/>
      <c r="AF506" s="592"/>
      <c r="AG506" s="592"/>
      <c r="AH506" s="592"/>
      <c r="AI506" s="592"/>
      <c r="AJ506" s="592"/>
      <c r="AK506" s="592"/>
      <c r="AL506" s="592"/>
      <c r="AM506" s="592"/>
      <c r="AN506" s="592"/>
    </row>
    <row r="507" ht="13.5" customHeight="1">
      <c r="B507" s="658"/>
      <c r="G507" s="269"/>
      <c r="I507" s="659"/>
      <c r="J507" s="592"/>
      <c r="K507" s="592"/>
      <c r="L507" s="592"/>
      <c r="M507" s="592"/>
      <c r="N507" s="592"/>
      <c r="O507" s="592"/>
      <c r="P507" s="592"/>
      <c r="Q507" s="592"/>
      <c r="R507" s="592"/>
      <c r="S507" s="592"/>
      <c r="T507" s="680"/>
      <c r="U507" s="592"/>
      <c r="V507" s="592"/>
      <c r="W507" s="592"/>
      <c r="X507" s="592"/>
      <c r="Y507" s="592"/>
      <c r="Z507" s="592"/>
      <c r="AA507" s="592"/>
      <c r="AB507" s="592"/>
      <c r="AC507" s="592"/>
      <c r="AD507" s="592"/>
      <c r="AE507" s="592"/>
      <c r="AF507" s="592"/>
      <c r="AG507" s="592"/>
      <c r="AH507" s="592"/>
      <c r="AI507" s="592"/>
      <c r="AJ507" s="592"/>
      <c r="AK507" s="592"/>
      <c r="AL507" s="592"/>
      <c r="AM507" s="592"/>
      <c r="AN507" s="592"/>
    </row>
    <row r="508" ht="13.5" customHeight="1">
      <c r="A508" s="651" t="s">
        <v>1012</v>
      </c>
      <c r="B508" s="658"/>
      <c r="C508" s="660" t="str">
        <f>IFERROR(VLOOKUP(A508,$B$156:$G$159,2,FALSE),IFERROR(VLOOKUP(A508,$L$156:$Q$159,2,FALSE),IFERROR(VLOOKUP(A508,$V$156:$AA$159,2,FALSE),IFERROR(VLOOKUP(A508,$AF$156:$AK$159,2,FALSE),IFERROR(VLOOKUP(A508,$B$179:$G$182,2,FALSE),IFERROR(VLOOKUP(A508,$L$179:$Q$182,2,FALSE),IFERROR(VLOOKUP(A508,$V$179:$AA$182,2,FALSE),IFERROR(VLOOKUP(A508,$AF$179:$AK$182,2,FALSE),IFERROR(VLOOKUP(A508,$B$202:$G$205,2,FALSE),IFERROR(VLOOKUP(A508,$L$202:$Q$205,2,FALSE),IFERROR(VLOOKUP(A508,$V$202:$AA$205,2,FALSE),IFERROR(VLOOKUP(A508,$AF$202:$AK$205,2,FALSE),IFERROR(VLOOKUP(A508,$B$225:$G$228,2,FALSE),IFERROR(VLOOKUP(A508,$L$225:$Q$228,2,FALSE),IFERROR(VLOOKUP(A508,$V$225:$AA$228,2,FALSE),IFERROR(VLOOKUP(A508,$AF$225:$AK$228,2,FALSE),IFERROR(VLOOKUP(A508,$B$248:$G$251,2,FALSE),IFERROR(VLOOKUP(A508,$L$248:$Q$251,2,FALSE),IFERROR(VLOOKUP(A508,$V$248:$AA$251,2,FALSE),IFERROR(VLOOKUP(A508,$AF$248:$AK$251,2,FALSE),IFERROR(VLOOKUP(A508,$B$271:$G$274,2,FALSE),IFERROR(VLOOKUP(A508,$L$271:$Q$274,2,FALSE),IFERROR(VLOOKUP(A508,$V$271:$AA$274,2,FALSE),IFERROR(VLOOKUP(A508,$AF$271:$AK$274,2,FALSE),IFERROR(VLOOKUP(A508,$B$294:$G$297,2,FALSE),IFERROR(VLOOKUP(A508,$L$294:$Q$297,2,FALSE),IFERROR(VLOOKUP(A508,$V$294:$AA$297,2,FALSE),IFERROR(VLOOKUP(A508,$AF$294:$AK$297,2,FALSE),IFERROR(VLOOKUP(A508,$B$317:$G$320,2,FALSE),IFERROR(VLOOKUP(A508,$L$317:$Q$320,2,FALSE),IFERROR(VLOOKUP(A508,$V$317:$AA$320,2,FALSE),IFERROR(VLOOKUP(A508,$AF$317:$AK$320,2,FALSE),""))))))))))))))))))))))))))))))))</f>
        <v>-</v>
      </c>
      <c r="G508" s="269"/>
      <c r="H508" s="661"/>
      <c r="I508" s="662"/>
      <c r="J508" s="663"/>
      <c r="K508" s="592"/>
      <c r="L508" s="324" t="s">
        <v>301</v>
      </c>
      <c r="M508" s="665"/>
      <c r="N508" s="665"/>
      <c r="O508" s="665"/>
      <c r="P508" s="665"/>
      <c r="Q508" s="665"/>
      <c r="R508" s="666" t="str">
        <f>R496</f>
        <v>10H15 - 12H15 </v>
      </c>
      <c r="S508" s="328"/>
      <c r="T508" s="680"/>
      <c r="U508" s="592"/>
      <c r="V508" s="592"/>
      <c r="W508" s="592"/>
      <c r="X508" s="592"/>
      <c r="Y508" s="592"/>
      <c r="Z508" s="592"/>
      <c r="AA508" s="592"/>
      <c r="AB508" s="592"/>
      <c r="AC508" s="592"/>
      <c r="AD508" s="592"/>
      <c r="AE508" s="592"/>
      <c r="AF508" s="592"/>
      <c r="AG508" s="592"/>
      <c r="AH508" s="592"/>
      <c r="AI508" s="592"/>
      <c r="AJ508" s="592"/>
      <c r="AK508" s="592"/>
      <c r="AL508" s="592"/>
      <c r="AM508" s="592"/>
      <c r="AN508" s="592"/>
    </row>
    <row r="509" ht="13.5" customHeight="1">
      <c r="B509" s="667"/>
      <c r="C509" s="668"/>
      <c r="D509" s="668"/>
      <c r="E509" s="668"/>
      <c r="F509" s="668"/>
      <c r="G509" s="669"/>
      <c r="H509" s="668"/>
      <c r="I509" s="670"/>
      <c r="J509" s="671"/>
      <c r="K509" s="592"/>
      <c r="L509" s="672">
        <v>64.0</v>
      </c>
      <c r="M509" s="620" t="str">
        <f>IF(COUNTBLANK(I506:I509)=2,IF(I506&gt;I508,C506,C508),"")</f>
        <v/>
      </c>
      <c r="Q509" s="269"/>
      <c r="R509" s="673"/>
      <c r="S509" s="674"/>
      <c r="T509" s="680"/>
      <c r="U509" s="592"/>
      <c r="V509" s="592"/>
      <c r="W509" s="592"/>
      <c r="X509" s="592"/>
      <c r="Y509" s="592"/>
      <c r="Z509" s="592"/>
      <c r="AA509" s="592"/>
      <c r="AB509" s="592"/>
      <c r="AC509" s="592"/>
      <c r="AD509" s="592"/>
      <c r="AE509" s="592"/>
      <c r="AF509" s="592"/>
      <c r="AG509" s="592"/>
      <c r="AH509" s="592"/>
      <c r="AI509" s="592"/>
      <c r="AJ509" s="592"/>
      <c r="AK509" s="592"/>
      <c r="AL509" s="592"/>
      <c r="AM509" s="592"/>
      <c r="AN509" s="592"/>
    </row>
    <row r="510" ht="13.5" customHeight="1">
      <c r="A510" s="592"/>
      <c r="B510" s="592"/>
      <c r="C510" s="592"/>
      <c r="D510" s="592"/>
      <c r="E510" s="592"/>
      <c r="F510" s="592"/>
      <c r="G510" s="592"/>
      <c r="H510" s="592"/>
      <c r="I510" s="592"/>
      <c r="J510" s="671"/>
      <c r="K510" s="675"/>
      <c r="L510" s="334"/>
      <c r="Q510" s="269"/>
      <c r="S510" s="335"/>
      <c r="T510" s="690"/>
      <c r="U510" s="592"/>
      <c r="V510" s="592"/>
      <c r="W510" s="592"/>
      <c r="X510" s="592"/>
      <c r="Y510" s="592"/>
      <c r="Z510" s="592"/>
      <c r="AA510" s="592"/>
      <c r="AB510" s="592"/>
      <c r="AC510" s="592"/>
      <c r="AD510" s="592"/>
      <c r="AE510" s="592"/>
      <c r="AF510" s="592"/>
      <c r="AG510" s="592"/>
      <c r="AH510" s="592"/>
      <c r="AI510" s="592"/>
      <c r="AJ510" s="592"/>
      <c r="AK510" s="592"/>
      <c r="AL510" s="592"/>
      <c r="AM510" s="592"/>
      <c r="AN510" s="592"/>
    </row>
    <row r="511" ht="13.5" customHeight="1">
      <c r="A511" s="645"/>
      <c r="B511" s="646" t="s">
        <v>946</v>
      </c>
      <c r="C511" s="647"/>
      <c r="D511" s="647"/>
      <c r="E511" s="647"/>
      <c r="F511" s="647"/>
      <c r="G511" s="648" t="str">
        <f>G505</f>
        <v>17H00 - 19H00</v>
      </c>
      <c r="H511" s="649"/>
      <c r="I511" s="650"/>
      <c r="J511" s="671"/>
      <c r="K511" s="592"/>
      <c r="L511" s="334"/>
      <c r="M511" s="676" t="str">
        <f>IF(COUNTBLANK(I512:I515)=2,IF(I512&gt;I514,C512,C514),"")</f>
        <v/>
      </c>
      <c r="Q511" s="269"/>
      <c r="R511" s="677"/>
      <c r="S511" s="678"/>
      <c r="T511" s="592"/>
      <c r="U511" s="592"/>
      <c r="V511" s="592"/>
      <c r="W511" s="592"/>
      <c r="X511" s="592"/>
      <c r="Y511" s="592"/>
      <c r="Z511" s="592"/>
      <c r="AA511" s="592"/>
      <c r="AB511" s="592"/>
      <c r="AC511" s="592"/>
      <c r="AD511" s="592"/>
      <c r="AE511" s="592"/>
      <c r="AF511" s="592"/>
      <c r="AG511" s="592"/>
      <c r="AH511" s="592"/>
      <c r="AI511" s="592"/>
      <c r="AJ511" s="592"/>
      <c r="AK511" s="592"/>
      <c r="AL511" s="592"/>
      <c r="AM511" s="592"/>
      <c r="AN511" s="592"/>
    </row>
    <row r="512" ht="13.5" customHeight="1">
      <c r="A512" s="651" t="s">
        <v>1013</v>
      </c>
      <c r="B512" s="652">
        <v>1.0</v>
      </c>
      <c r="C512" s="653" t="str">
        <f>IFERROR(VLOOKUP(A512,$B$156:$G$159,2,FALSE),IFERROR(VLOOKUP(A512,$L$156:$Q$159,2,FALSE),IFERROR(VLOOKUP(A512,$V$156:$AA$159,2,FALSE),IFERROR(VLOOKUP(A512,$AF$156:$AK$159,2,FALSE),IFERROR(VLOOKUP(A512,$B$179:$G$182,2,FALSE),IFERROR(VLOOKUP(A512,$L$179:$Q$182,2,FALSE),IFERROR(VLOOKUP(A512,$V$179:$AA$182,2,FALSE),IFERROR(VLOOKUP(A512,$AF$179:$AK$182,2,FALSE),IFERROR(VLOOKUP(A512,$B$202:$G$205,2,FALSE),IFERROR(VLOOKUP(A512,$L$202:$Q$205,2,FALSE),IFERROR(VLOOKUP(A512,$V$202:$AA$205,2,FALSE),IFERROR(VLOOKUP(A512,$AF$202:$AK$205,2,FALSE),IFERROR(VLOOKUP(A512,$B$225:$G$228,2,FALSE),IFERROR(VLOOKUP(A512,$L$225:$Q$228,2,FALSE),IFERROR(VLOOKUP(A512,$V$225:$AA$228,2,FALSE),IFERROR(VLOOKUP(A512,$AF$225:$AK$228,2,FALSE),IFERROR(VLOOKUP(A512,$B$248:$G$251,2,FALSE),IFERROR(VLOOKUP(A512,$L$248:$Q$251,2,FALSE),IFERROR(VLOOKUP(A512,$V$248:$AA$251,2,FALSE),IFERROR(VLOOKUP(A512,$AF$248:$AK$251,2,FALSE),IFERROR(VLOOKUP(A512,$B$271:$G$274,2,FALSE),IFERROR(VLOOKUP(A512,$L$271:$Q$274,2,FALSE),IFERROR(VLOOKUP(A512,$V$271:$AA$274,2,FALSE),IFERROR(VLOOKUP(A512,$AF$271:$AK$274,2,FALSE),IFERROR(VLOOKUP(A512,$B$294:$G$297,2,FALSE),IFERROR(VLOOKUP(A512,$L$294:$Q$297,2,FALSE),IFERROR(VLOOKUP(A512,$V$294:$AA$297,2,FALSE),IFERROR(VLOOKUP(A512,$AF$294:$AK$297,2,FALSE),IFERROR(VLOOKUP(A512,$B$317:$G$320,2,FALSE),IFERROR(VLOOKUP(A512,$L$317:$Q$320,2,FALSE),IFERROR(VLOOKUP(A512,$V$317:$AA$320,2,FALSE),IFERROR(VLOOKUP(A512,$AF$317:$AK$320,2,FALSE),""))))))))))))))))))))))))))))))))</f>
        <v>-</v>
      </c>
      <c r="D512" s="654"/>
      <c r="E512" s="654"/>
      <c r="F512" s="654"/>
      <c r="G512" s="655"/>
      <c r="H512" s="656"/>
      <c r="I512" s="657"/>
      <c r="J512" s="671"/>
      <c r="K512" s="592"/>
      <c r="L512" s="345"/>
      <c r="M512" s="346"/>
      <c r="N512" s="346"/>
      <c r="O512" s="346"/>
      <c r="P512" s="346"/>
      <c r="Q512" s="347"/>
      <c r="R512" s="346"/>
      <c r="S512" s="348"/>
      <c r="T512" s="592"/>
      <c r="U512" s="592"/>
      <c r="V512" s="592"/>
      <c r="W512" s="592"/>
      <c r="X512" s="592"/>
      <c r="Y512" s="592"/>
      <c r="Z512" s="592"/>
      <c r="AA512" s="592"/>
      <c r="AB512" s="592"/>
      <c r="AC512" s="592"/>
      <c r="AD512" s="592"/>
      <c r="AE512" s="592"/>
      <c r="AF512" s="592"/>
      <c r="AG512" s="592"/>
      <c r="AH512" s="592"/>
      <c r="AI512" s="592"/>
      <c r="AJ512" s="592"/>
      <c r="AK512" s="592"/>
      <c r="AL512" s="592"/>
      <c r="AM512" s="592"/>
      <c r="AN512" s="592"/>
    </row>
    <row r="513" ht="13.5" customHeight="1">
      <c r="B513" s="658"/>
      <c r="G513" s="269"/>
      <c r="I513" s="659"/>
      <c r="J513" s="681"/>
      <c r="K513" s="592"/>
      <c r="L513" s="592"/>
      <c r="M513" s="592"/>
      <c r="N513" s="592"/>
      <c r="O513" s="592"/>
      <c r="P513" s="592"/>
      <c r="Q513" s="592"/>
      <c r="R513" s="592"/>
      <c r="S513" s="592"/>
      <c r="T513" s="592"/>
      <c r="U513" s="592"/>
      <c r="V513" s="592"/>
      <c r="W513" s="592"/>
      <c r="X513" s="592"/>
      <c r="Y513" s="592"/>
      <c r="Z513" s="592"/>
      <c r="AA513" s="592"/>
      <c r="AB513" s="592"/>
      <c r="AC513" s="592"/>
      <c r="AD513" s="592"/>
      <c r="AE513" s="592"/>
      <c r="AF513" s="592"/>
      <c r="AG513" s="592"/>
      <c r="AH513" s="592"/>
      <c r="AI513" s="592"/>
      <c r="AJ513" s="592"/>
      <c r="AK513" s="592"/>
      <c r="AL513" s="592"/>
      <c r="AM513" s="592"/>
      <c r="AN513" s="592"/>
    </row>
    <row r="514" ht="13.5" customHeight="1">
      <c r="A514" s="651" t="s">
        <v>1014</v>
      </c>
      <c r="B514" s="658"/>
      <c r="C514" s="660" t="str">
        <f>IFERROR(VLOOKUP(A514,$B$156:$G$159,2,FALSE),IFERROR(VLOOKUP(A514,$L$156:$Q$159,2,FALSE),IFERROR(VLOOKUP(A514,$V$156:$AA$159,2,FALSE),IFERROR(VLOOKUP(A514,$AF$156:$AK$159,2,FALSE),IFERROR(VLOOKUP(A514,$B$179:$G$182,2,FALSE),IFERROR(VLOOKUP(A514,$L$179:$Q$182,2,FALSE),IFERROR(VLOOKUP(A514,$V$179:$AA$182,2,FALSE),IFERROR(VLOOKUP(A514,$AF$179:$AK$182,2,FALSE),IFERROR(VLOOKUP(A514,$B$202:$G$205,2,FALSE),IFERROR(VLOOKUP(A514,$L$202:$Q$205,2,FALSE),IFERROR(VLOOKUP(A514,$V$202:$AA$205,2,FALSE),IFERROR(VLOOKUP(A514,$AF$202:$AK$205,2,FALSE),IFERROR(VLOOKUP(A514,$B$225:$G$228,2,FALSE),IFERROR(VLOOKUP(A514,$L$225:$Q$228,2,FALSE),IFERROR(VLOOKUP(A514,$V$225:$AA$228,2,FALSE),IFERROR(VLOOKUP(A514,$AF$225:$AK$228,2,FALSE),IFERROR(VLOOKUP(A514,$B$248:$G$251,2,FALSE),IFERROR(VLOOKUP(A514,$L$248:$Q$251,2,FALSE),IFERROR(VLOOKUP(A514,$V$248:$AA$251,2,FALSE),IFERROR(VLOOKUP(A514,$AF$248:$AK$251,2,FALSE),IFERROR(VLOOKUP(A514,$B$271:$G$274,2,FALSE),IFERROR(VLOOKUP(A514,$L$271:$Q$274,2,FALSE),IFERROR(VLOOKUP(A514,$V$271:$AA$274,2,FALSE),IFERROR(VLOOKUP(A514,$AF$271:$AK$274,2,FALSE),IFERROR(VLOOKUP(A514,$B$294:$G$297,2,FALSE),IFERROR(VLOOKUP(A514,$L$294:$Q$297,2,FALSE),IFERROR(VLOOKUP(A514,$V$294:$AA$297,2,FALSE),IFERROR(VLOOKUP(A514,$AF$294:$AK$297,2,FALSE),IFERROR(VLOOKUP(A514,$B$317:$G$320,2,FALSE),IFERROR(VLOOKUP(A514,$L$317:$Q$320,2,FALSE),IFERROR(VLOOKUP(A514,$V$317:$AA$320,2,FALSE),IFERROR(VLOOKUP(A514,$AF$317:$AK$320,2,FALSE),""))))))))))))))))))))))))))))))))</f>
        <v>-</v>
      </c>
      <c r="G514" s="269"/>
      <c r="H514" s="661"/>
      <c r="I514" s="662"/>
      <c r="J514" s="592"/>
      <c r="K514" s="592"/>
      <c r="L514" s="592"/>
      <c r="M514" s="592"/>
      <c r="N514" s="592"/>
      <c r="O514" s="592"/>
      <c r="P514" s="592"/>
      <c r="Q514" s="592"/>
      <c r="R514" s="592"/>
      <c r="S514" s="592"/>
      <c r="T514" s="592"/>
      <c r="U514" s="592"/>
      <c r="V514" s="592"/>
      <c r="W514" s="592"/>
      <c r="X514" s="592"/>
      <c r="Y514" s="592"/>
      <c r="Z514" s="592"/>
      <c r="AA514" s="592"/>
      <c r="AB514" s="592"/>
      <c r="AC514" s="592"/>
      <c r="AD514" s="592"/>
      <c r="AE514" s="592"/>
      <c r="AF514" s="592"/>
      <c r="AG514" s="592"/>
      <c r="AH514" s="592"/>
      <c r="AI514" s="592"/>
      <c r="AJ514" s="592"/>
      <c r="AK514" s="592"/>
      <c r="AL514" s="592"/>
      <c r="AM514" s="592"/>
      <c r="AN514" s="592"/>
    </row>
    <row r="515" ht="13.5" customHeight="1">
      <c r="B515" s="667"/>
      <c r="C515" s="668"/>
      <c r="D515" s="668"/>
      <c r="E515" s="668"/>
      <c r="F515" s="668"/>
      <c r="G515" s="669"/>
      <c r="H515" s="668"/>
      <c r="I515" s="670"/>
      <c r="J515" s="592"/>
      <c r="K515" s="592"/>
      <c r="L515" s="592"/>
      <c r="M515" s="592"/>
      <c r="N515" s="718"/>
      <c r="O515" s="718"/>
      <c r="P515" s="718"/>
      <c r="Q515" s="718"/>
      <c r="R515" s="718"/>
      <c r="S515" s="718"/>
      <c r="T515" s="718"/>
      <c r="U515" s="718"/>
      <c r="V515" s="718"/>
      <c r="W515" s="718"/>
      <c r="X515" s="718"/>
      <c r="Y515" s="718"/>
      <c r="Z515" s="718"/>
      <c r="AA515" s="718"/>
      <c r="AB515" s="718"/>
      <c r="AC515" s="718"/>
      <c r="AD515" s="718"/>
      <c r="AE515" s="592"/>
      <c r="AF515" s="592"/>
      <c r="AG515" s="592"/>
      <c r="AH515" s="592"/>
      <c r="AI515" s="592"/>
      <c r="AJ515" s="592"/>
      <c r="AK515" s="592"/>
      <c r="AL515" s="592"/>
      <c r="AM515" s="592"/>
      <c r="AN515" s="592"/>
    </row>
    <row r="516" ht="27.0" customHeight="1">
      <c r="A516" s="530"/>
      <c r="B516" s="530"/>
      <c r="C516" s="530"/>
      <c r="D516" s="530"/>
      <c r="E516" s="530"/>
      <c r="F516" s="530"/>
      <c r="G516" s="530"/>
      <c r="H516" s="530"/>
      <c r="I516" s="530"/>
      <c r="J516" s="530"/>
      <c r="K516" s="530"/>
      <c r="L516" s="530"/>
      <c r="M516" s="530"/>
      <c r="N516" s="530"/>
      <c r="O516" s="530"/>
      <c r="P516" s="530"/>
      <c r="Q516" s="530"/>
      <c r="R516" s="530"/>
      <c r="S516" s="530"/>
      <c r="T516" s="530"/>
      <c r="U516" s="530"/>
      <c r="V516" s="530"/>
      <c r="W516" s="530"/>
      <c r="X516" s="530"/>
      <c r="Y516" s="530"/>
      <c r="Z516" s="530"/>
      <c r="AA516" s="530"/>
      <c r="AB516" s="530"/>
      <c r="AC516" s="530"/>
      <c r="AD516" s="530"/>
      <c r="AE516" s="530"/>
      <c r="AF516" s="530"/>
      <c r="AG516" s="530"/>
      <c r="AH516" s="530"/>
      <c r="AI516" s="530"/>
      <c r="AJ516" s="530"/>
      <c r="AK516" s="530"/>
      <c r="AL516" s="530"/>
      <c r="AM516" s="530"/>
      <c r="AN516" s="530"/>
    </row>
    <row r="517" ht="27.0" hidden="1" customHeight="1">
      <c r="A517" s="44" t="s">
        <v>1015</v>
      </c>
    </row>
    <row r="518" ht="27.0" hidden="1" customHeight="1">
      <c r="A518" s="719"/>
      <c r="B518" s="719"/>
      <c r="C518" s="719"/>
      <c r="D518" s="719"/>
      <c r="E518" s="719"/>
      <c r="F518" s="719"/>
      <c r="G518" s="719"/>
      <c r="H518" s="530"/>
      <c r="I518" s="530"/>
      <c r="J518" s="530"/>
      <c r="K518" s="530"/>
      <c r="L518" s="530"/>
      <c r="M518" s="530"/>
      <c r="N518" s="719"/>
      <c r="O518" s="719"/>
      <c r="P518" s="719"/>
      <c r="Q518" s="719"/>
      <c r="R518" s="719"/>
      <c r="S518" s="719"/>
      <c r="T518" s="719"/>
      <c r="U518" s="719"/>
      <c r="V518" s="719"/>
      <c r="W518" s="719"/>
      <c r="X518" s="719"/>
      <c r="Y518" s="719"/>
      <c r="Z518" s="719"/>
      <c r="AA518" s="719"/>
      <c r="AB518" s="719"/>
      <c r="AC518" s="719"/>
      <c r="AD518" s="719"/>
      <c r="AE518" s="530"/>
      <c r="AF518" s="530"/>
      <c r="AG518" s="530"/>
      <c r="AH518" s="530"/>
      <c r="AI518" s="530"/>
      <c r="AJ518" s="530"/>
      <c r="AK518" s="530"/>
      <c r="AL518" s="530"/>
      <c r="AM518" s="530"/>
      <c r="AN518" s="530"/>
    </row>
    <row r="519" ht="13.5" hidden="1" customHeight="1">
      <c r="A519" s="530"/>
      <c r="B519" s="530"/>
      <c r="C519" s="530"/>
      <c r="D519" s="530"/>
      <c r="E519" s="530"/>
      <c r="F519" s="530"/>
      <c r="G519" s="530"/>
      <c r="H519" s="530"/>
      <c r="I519" s="530"/>
      <c r="J519" s="719"/>
      <c r="K519" s="719"/>
      <c r="L519" s="275" t="s">
        <v>87</v>
      </c>
      <c r="M519" s="720"/>
      <c r="N519" s="720"/>
      <c r="O519" s="720"/>
      <c r="P519" s="720"/>
      <c r="Q519" s="720"/>
      <c r="R519" s="721"/>
      <c r="S519" s="279"/>
      <c r="T519" s="530"/>
      <c r="U519" s="530"/>
      <c r="V519" s="530"/>
      <c r="W519" s="530"/>
      <c r="X519" s="530"/>
      <c r="Y519" s="530"/>
      <c r="Z519" s="530"/>
      <c r="AA519" s="530"/>
      <c r="AB519" s="530"/>
      <c r="AC519" s="530"/>
      <c r="AD519" s="719"/>
      <c r="AE519" s="719"/>
      <c r="AF519" s="719"/>
      <c r="AG519" s="719"/>
      <c r="AH519" s="719"/>
      <c r="AI519" s="719"/>
      <c r="AJ519" s="719"/>
      <c r="AK519" s="719"/>
      <c r="AL519" s="719"/>
      <c r="AM519" s="719"/>
      <c r="AN519" s="530"/>
    </row>
    <row r="520" ht="13.5" hidden="1" customHeight="1">
      <c r="A520" s="530"/>
      <c r="B520" s="530"/>
      <c r="C520" s="530"/>
      <c r="D520" s="530"/>
      <c r="E520" s="530"/>
      <c r="F520" s="530"/>
      <c r="G520" s="530"/>
      <c r="H520" s="719"/>
      <c r="I520" s="719"/>
      <c r="J520" s="651" t="s">
        <v>1016</v>
      </c>
      <c r="L520" s="700"/>
      <c r="M520" s="711" t="str">
        <f>IFERROR(VLOOKUP(J520,$L$156:$Q$159,2,FALSE),IFERROR(VLOOKUP(J520,$V$156:$AA$159,2,FALSE),IFERROR(VLOOKUP(J520,$B$156:$G$159,2,FALSE),IFERROR(VLOOKUP(J520,$AF$156:$AK$159,2,FALSE),""))))</f>
        <v>-</v>
      </c>
      <c r="Q520" s="269"/>
      <c r="R520" s="722"/>
      <c r="S520" s="286"/>
      <c r="T520" s="530"/>
      <c r="U520" s="530"/>
      <c r="V520" s="530"/>
      <c r="W520" s="530"/>
      <c r="X520" s="530"/>
      <c r="Y520" s="530"/>
      <c r="Z520" s="530"/>
      <c r="AA520" s="530"/>
      <c r="AB520" s="530"/>
      <c r="AC520" s="530"/>
      <c r="AD520" s="719"/>
      <c r="AE520" s="719"/>
      <c r="AF520" s="719"/>
      <c r="AG520" s="719"/>
      <c r="AH520" s="719"/>
      <c r="AI520" s="719"/>
      <c r="AJ520" s="719"/>
      <c r="AK520" s="719"/>
      <c r="AL520" s="719"/>
      <c r="AM520" s="719"/>
      <c r="AN520" s="530"/>
    </row>
    <row r="521" ht="13.5" hidden="1" customHeight="1">
      <c r="A521" s="530"/>
      <c r="B521" s="530"/>
      <c r="C521" s="530"/>
      <c r="D521" s="530"/>
      <c r="E521" s="530"/>
      <c r="F521" s="530"/>
      <c r="G521" s="530"/>
      <c r="H521" s="719"/>
      <c r="I521" s="719"/>
      <c r="L521" s="288"/>
      <c r="Q521" s="269"/>
      <c r="S521" s="289"/>
      <c r="T521" s="530"/>
      <c r="U521" s="530"/>
      <c r="V521" s="530"/>
      <c r="W521" s="530"/>
      <c r="X521" s="530"/>
      <c r="Y521" s="530"/>
      <c r="Z521" s="530"/>
      <c r="AA521" s="530"/>
      <c r="AB521" s="530"/>
      <c r="AC521" s="530"/>
      <c r="AD521" s="719"/>
      <c r="AE521" s="719"/>
      <c r="AF521" s="719"/>
      <c r="AG521" s="719"/>
      <c r="AH521" s="719"/>
      <c r="AI521" s="719"/>
      <c r="AJ521" s="719"/>
      <c r="AK521" s="719"/>
      <c r="AL521" s="719"/>
      <c r="AM521" s="719"/>
      <c r="AN521" s="530"/>
    </row>
    <row r="522" ht="13.5" hidden="1" customHeight="1">
      <c r="A522" s="530"/>
      <c r="B522" s="530"/>
      <c r="C522" s="530"/>
      <c r="D522" s="530"/>
      <c r="E522" s="530"/>
      <c r="F522" s="530"/>
      <c r="G522" s="530"/>
      <c r="H522" s="530"/>
      <c r="I522" s="530"/>
      <c r="J522" s="651" t="s">
        <v>1017</v>
      </c>
      <c r="L522" s="288"/>
      <c r="M522" s="723" t="str">
        <f>IFERROR(VLOOKUP(J522,$L$156:$Q$159,2,FALSE),IFERROR(VLOOKUP(J522,$V$156:$AA$159,2,FALSE),IFERROR(VLOOKUP(J522,$B$156:$G$159,2,FALSE),IFERROR(VLOOKUP(J522,$AF$156:$AK$159,2,FALSE),""))))</f>
        <v>-</v>
      </c>
      <c r="Q522" s="269"/>
      <c r="R522" s="724"/>
      <c r="S522" s="294"/>
      <c r="T522" s="725"/>
      <c r="U522" s="530"/>
      <c r="V522" s="530"/>
      <c r="W522" s="530"/>
      <c r="X522" s="530"/>
      <c r="Y522" s="530"/>
      <c r="Z522" s="530"/>
      <c r="AA522" s="530"/>
      <c r="AB522" s="530"/>
      <c r="AC522" s="530"/>
      <c r="AD522" s="719"/>
      <c r="AE522" s="719"/>
      <c r="AF522" s="719"/>
      <c r="AG522" s="719"/>
      <c r="AH522" s="719"/>
      <c r="AI522" s="719"/>
      <c r="AJ522" s="719"/>
      <c r="AK522" s="719"/>
      <c r="AL522" s="719"/>
      <c r="AM522" s="719"/>
      <c r="AN522" s="530"/>
    </row>
    <row r="523" ht="13.5" hidden="1" customHeight="1">
      <c r="A523" s="530"/>
      <c r="B523" s="530"/>
      <c r="C523" s="530"/>
      <c r="D523" s="530"/>
      <c r="E523" s="530"/>
      <c r="F523" s="530"/>
      <c r="G523" s="530"/>
      <c r="H523" s="530"/>
      <c r="I523" s="530"/>
      <c r="L523" s="296"/>
      <c r="M523" s="297"/>
      <c r="N523" s="297"/>
      <c r="O523" s="297"/>
      <c r="P523" s="297"/>
      <c r="Q523" s="298"/>
      <c r="R523" s="297"/>
      <c r="S523" s="299"/>
      <c r="T523" s="300"/>
      <c r="U523" s="530"/>
      <c r="V523" s="530"/>
      <c r="W523" s="530"/>
      <c r="X523" s="530"/>
      <c r="Y523" s="530"/>
      <c r="Z523" s="530"/>
      <c r="AA523" s="530"/>
      <c r="AB523" s="530"/>
      <c r="AC523" s="530"/>
      <c r="AD523" s="719"/>
      <c r="AE523" s="719"/>
      <c r="AF523" s="719"/>
      <c r="AG523" s="719"/>
      <c r="AH523" s="719"/>
      <c r="AI523" s="719"/>
      <c r="AJ523" s="719"/>
      <c r="AK523" s="719"/>
      <c r="AL523" s="719"/>
      <c r="AM523" s="719"/>
      <c r="AN523" s="530"/>
    </row>
    <row r="524" ht="13.5" hidden="1" customHeight="1">
      <c r="A524" s="530"/>
      <c r="B524" s="530"/>
      <c r="C524" s="530"/>
      <c r="D524" s="530"/>
      <c r="E524" s="530"/>
      <c r="F524" s="530"/>
      <c r="G524" s="530"/>
      <c r="H524" s="530"/>
      <c r="I524" s="530"/>
      <c r="J524" s="719"/>
      <c r="K524" s="719"/>
      <c r="L524" s="530"/>
      <c r="M524" s="530"/>
      <c r="N524" s="530"/>
      <c r="O524" s="530"/>
      <c r="P524" s="530"/>
      <c r="Q524" s="530"/>
      <c r="R524" s="530"/>
      <c r="S524" s="530"/>
      <c r="T524" s="726"/>
      <c r="U524" s="530"/>
      <c r="V524" s="727"/>
      <c r="W524" s="727"/>
      <c r="X524" s="727"/>
      <c r="Y524" s="727"/>
      <c r="Z524" s="727"/>
      <c r="AA524" s="727"/>
      <c r="AB524" s="727"/>
      <c r="AC524" s="727"/>
      <c r="AD524" s="719"/>
      <c r="AE524" s="719"/>
      <c r="AF524" s="719"/>
      <c r="AG524" s="719"/>
      <c r="AH524" s="719"/>
      <c r="AI524" s="719"/>
      <c r="AJ524" s="719"/>
      <c r="AK524" s="719"/>
      <c r="AL524" s="719"/>
      <c r="AM524" s="719"/>
      <c r="AN524" s="530"/>
    </row>
    <row r="525" ht="13.5" hidden="1" customHeight="1">
      <c r="A525" s="530"/>
      <c r="B525" s="530"/>
      <c r="C525" s="530"/>
      <c r="D525" s="530"/>
      <c r="E525" s="530"/>
      <c r="F525" s="530"/>
      <c r="G525" s="530"/>
      <c r="H525" s="530"/>
      <c r="I525" s="530"/>
      <c r="J525" s="651"/>
      <c r="L525" s="530"/>
      <c r="M525" s="530"/>
      <c r="N525" s="530"/>
      <c r="O525" s="530"/>
      <c r="P525" s="530"/>
      <c r="Q525" s="530"/>
      <c r="R525" s="530"/>
      <c r="S525" s="530"/>
      <c r="T525" s="726"/>
      <c r="U525" s="728"/>
      <c r="V525" s="305" t="s">
        <v>91</v>
      </c>
      <c r="W525" s="729"/>
      <c r="X525" s="729"/>
      <c r="Y525" s="729"/>
      <c r="Z525" s="729"/>
      <c r="AA525" s="729"/>
      <c r="AB525" s="730"/>
      <c r="AC525" s="308"/>
      <c r="AD525" s="719"/>
      <c r="AE525" s="719"/>
      <c r="AF525" s="719"/>
      <c r="AG525" s="719"/>
      <c r="AH525" s="719"/>
      <c r="AI525" s="719"/>
      <c r="AJ525" s="719"/>
      <c r="AK525" s="719"/>
      <c r="AL525" s="719"/>
      <c r="AM525" s="719"/>
      <c r="AN525" s="530"/>
    </row>
    <row r="526" ht="13.5" hidden="1" customHeight="1">
      <c r="A526" s="530"/>
      <c r="B526" s="530"/>
      <c r="C526" s="530"/>
      <c r="D526" s="530"/>
      <c r="E526" s="530"/>
      <c r="F526" s="530"/>
      <c r="G526" s="530"/>
      <c r="H526" s="530"/>
      <c r="I526" s="530"/>
      <c r="L526" s="530"/>
      <c r="M526" s="530"/>
      <c r="N526" s="530"/>
      <c r="O526" s="530"/>
      <c r="P526" s="530"/>
      <c r="Q526" s="530"/>
      <c r="R526" s="530"/>
      <c r="S526" s="530"/>
      <c r="T526" s="726"/>
      <c r="U526" s="728"/>
      <c r="V526" s="731">
        <v>1.0</v>
      </c>
      <c r="W526" s="711" t="str">
        <f>IF(COUNTBLANK(S520:S523)=2,IF(S520&gt;S522,M520,M522),"")</f>
        <v/>
      </c>
      <c r="AA526" s="269"/>
      <c r="AB526" s="722"/>
      <c r="AC526" s="309"/>
      <c r="AD526" s="719"/>
      <c r="AE526" s="719"/>
      <c r="AF526" s="719"/>
      <c r="AG526" s="719"/>
      <c r="AH526" s="719"/>
      <c r="AI526" s="719"/>
      <c r="AJ526" s="719"/>
      <c r="AK526" s="719"/>
      <c r="AL526" s="719"/>
      <c r="AM526" s="719"/>
      <c r="AN526" s="530"/>
    </row>
    <row r="527" ht="13.5" hidden="1" customHeight="1">
      <c r="A527" s="530"/>
      <c r="B527" s="530"/>
      <c r="C527" s="530"/>
      <c r="D527" s="530"/>
      <c r="E527" s="530"/>
      <c r="F527" s="530"/>
      <c r="G527" s="530"/>
      <c r="H527" s="530"/>
      <c r="I527" s="530"/>
      <c r="J527" s="530"/>
      <c r="K527" s="530"/>
      <c r="L527" s="530"/>
      <c r="M527" s="530"/>
      <c r="N527" s="530"/>
      <c r="O527" s="530"/>
      <c r="P527" s="530"/>
      <c r="Q527" s="530"/>
      <c r="R527" s="530"/>
      <c r="S527" s="530"/>
      <c r="T527" s="726"/>
      <c r="U527" s="732"/>
      <c r="V527" s="269"/>
      <c r="AA527" s="269"/>
      <c r="AC527" s="311"/>
      <c r="AD527" s="719"/>
      <c r="AE527" s="719"/>
      <c r="AF527" s="719"/>
      <c r="AG527" s="719"/>
      <c r="AH527" s="719"/>
      <c r="AI527" s="719"/>
      <c r="AJ527" s="719"/>
      <c r="AK527" s="719"/>
      <c r="AL527" s="719"/>
      <c r="AM527" s="719"/>
      <c r="AN527" s="530"/>
    </row>
    <row r="528" ht="13.5" hidden="1" customHeight="1">
      <c r="A528" s="530"/>
      <c r="B528" s="530"/>
      <c r="C528" s="530"/>
      <c r="D528" s="530"/>
      <c r="E528" s="530"/>
      <c r="F528" s="530"/>
      <c r="G528" s="530"/>
      <c r="H528" s="530"/>
      <c r="I528" s="530"/>
      <c r="J528" s="530"/>
      <c r="K528" s="530"/>
      <c r="L528" s="530"/>
      <c r="M528" s="530"/>
      <c r="N528" s="530"/>
      <c r="O528" s="530"/>
      <c r="P528" s="530"/>
      <c r="Q528" s="530"/>
      <c r="R528" s="530"/>
      <c r="S528" s="530"/>
      <c r="T528" s="726"/>
      <c r="U528" s="728"/>
      <c r="V528" s="269"/>
      <c r="W528" s="713" t="str">
        <f>IF(COUNTBLANK(S532:S535)=2,IF(S532&gt;S534,M532,M534),"")</f>
        <v/>
      </c>
      <c r="AA528" s="269"/>
      <c r="AB528" s="733"/>
      <c r="AC528" s="314"/>
      <c r="AD528" s="719"/>
      <c r="AE528" s="719"/>
      <c r="AF528" s="719"/>
      <c r="AG528" s="719"/>
      <c r="AH528" s="719"/>
      <c r="AI528" s="719"/>
      <c r="AJ528" s="719"/>
      <c r="AK528" s="719"/>
      <c r="AL528" s="719"/>
      <c r="AM528" s="719"/>
      <c r="AN528" s="530"/>
    </row>
    <row r="529" ht="13.5" hidden="1" customHeight="1">
      <c r="A529" s="530"/>
      <c r="B529" s="530"/>
      <c r="C529" s="530"/>
      <c r="D529" s="530"/>
      <c r="E529" s="530"/>
      <c r="F529" s="530"/>
      <c r="G529" s="530"/>
      <c r="H529" s="530"/>
      <c r="I529" s="530"/>
      <c r="J529" s="719"/>
      <c r="K529" s="719"/>
      <c r="L529" s="530"/>
      <c r="M529" s="530"/>
      <c r="N529" s="530"/>
      <c r="O529" s="530"/>
      <c r="P529" s="530"/>
      <c r="Q529" s="530"/>
      <c r="R529" s="530"/>
      <c r="S529" s="530"/>
      <c r="T529" s="726"/>
      <c r="U529" s="728"/>
      <c r="V529" s="315"/>
      <c r="W529" s="316"/>
      <c r="X529" s="316"/>
      <c r="Y529" s="316"/>
      <c r="Z529" s="316"/>
      <c r="AA529" s="315"/>
      <c r="AB529" s="316"/>
      <c r="AC529" s="308"/>
      <c r="AD529" s="719"/>
      <c r="AE529" s="719"/>
      <c r="AF529" s="719"/>
      <c r="AG529" s="719"/>
      <c r="AH529" s="719"/>
      <c r="AI529" s="719"/>
      <c r="AJ529" s="719"/>
      <c r="AK529" s="719"/>
      <c r="AL529" s="719"/>
      <c r="AM529" s="719"/>
      <c r="AN529" s="530"/>
    </row>
    <row r="530" ht="13.5" hidden="1" customHeight="1">
      <c r="A530" s="530"/>
      <c r="B530" s="530"/>
      <c r="C530" s="530"/>
      <c r="D530" s="530"/>
      <c r="E530" s="530"/>
      <c r="F530" s="530"/>
      <c r="G530" s="530"/>
      <c r="H530" s="530"/>
      <c r="I530" s="530"/>
      <c r="J530" s="719"/>
      <c r="K530" s="719"/>
      <c r="L530" s="530"/>
      <c r="M530" s="530"/>
      <c r="N530" s="530"/>
      <c r="O530" s="530"/>
      <c r="P530" s="530"/>
      <c r="Q530" s="530"/>
      <c r="R530" s="530"/>
      <c r="S530" s="530"/>
      <c r="T530" s="726"/>
      <c r="U530" s="530"/>
      <c r="V530" s="530"/>
      <c r="W530" s="530"/>
      <c r="X530" s="530"/>
      <c r="Y530" s="530"/>
      <c r="Z530" s="530"/>
      <c r="AA530" s="530"/>
      <c r="AB530" s="530"/>
      <c r="AC530" s="530"/>
      <c r="AD530" s="719"/>
      <c r="AE530" s="719"/>
      <c r="AF530" s="719"/>
      <c r="AG530" s="719"/>
      <c r="AH530" s="719"/>
      <c r="AI530" s="719"/>
      <c r="AJ530" s="719"/>
      <c r="AK530" s="719"/>
      <c r="AL530" s="719"/>
      <c r="AM530" s="719"/>
      <c r="AN530" s="530"/>
    </row>
    <row r="531" ht="13.5" hidden="1" customHeight="1">
      <c r="A531" s="530"/>
      <c r="B531" s="530"/>
      <c r="C531" s="530"/>
      <c r="D531" s="530"/>
      <c r="E531" s="530"/>
      <c r="F531" s="530"/>
      <c r="G531" s="530"/>
      <c r="H531" s="530"/>
      <c r="I531" s="530"/>
      <c r="J531" s="719"/>
      <c r="K531" s="719"/>
      <c r="L531" s="275" t="s">
        <v>87</v>
      </c>
      <c r="M531" s="720"/>
      <c r="N531" s="720"/>
      <c r="O531" s="720"/>
      <c r="P531" s="720"/>
      <c r="Q531" s="720"/>
      <c r="R531" s="721"/>
      <c r="S531" s="279"/>
      <c r="T531" s="734"/>
      <c r="U531" s="530"/>
      <c r="V531" s="530"/>
      <c r="W531" s="530"/>
      <c r="X531" s="530"/>
      <c r="Y531" s="530"/>
      <c r="Z531" s="530"/>
      <c r="AA531" s="530"/>
      <c r="AB531" s="530"/>
      <c r="AC531" s="530"/>
      <c r="AD531" s="719"/>
      <c r="AE531" s="719"/>
      <c r="AF531" s="719"/>
      <c r="AG531" s="719"/>
      <c r="AH531" s="719"/>
      <c r="AI531" s="719"/>
      <c r="AJ531" s="719"/>
      <c r="AK531" s="719"/>
      <c r="AL531" s="719"/>
      <c r="AM531" s="719"/>
      <c r="AN531" s="530"/>
    </row>
    <row r="532" ht="13.5" hidden="1" customHeight="1">
      <c r="A532" s="530"/>
      <c r="B532" s="530"/>
      <c r="C532" s="530"/>
      <c r="D532" s="530"/>
      <c r="E532" s="530"/>
      <c r="F532" s="530"/>
      <c r="G532" s="530"/>
      <c r="H532" s="530"/>
      <c r="I532" s="530"/>
      <c r="J532" s="651" t="s">
        <v>1018</v>
      </c>
      <c r="L532" s="700"/>
      <c r="M532" s="711" t="str">
        <f>IFERROR(VLOOKUP(J532,$L$156:$Q$159,2,FALSE),IFERROR(VLOOKUP(J532,$V$156:$AA$159,2,FALSE),IFERROR(VLOOKUP(J532,$B$156:$G$159,2,FALSE),IFERROR(VLOOKUP(J532,$AF$156:$AK$159,2,FALSE),""))))</f>
        <v>-</v>
      </c>
      <c r="Q532" s="269"/>
      <c r="R532" s="722"/>
      <c r="S532" s="286"/>
      <c r="T532" s="734"/>
      <c r="U532" s="530"/>
      <c r="V532" s="530"/>
      <c r="W532" s="530"/>
      <c r="X532" s="530"/>
      <c r="Y532" s="530"/>
      <c r="Z532" s="530"/>
      <c r="AA532" s="530"/>
      <c r="AB532" s="530"/>
      <c r="AC532" s="530"/>
      <c r="AD532" s="719"/>
      <c r="AE532" s="719"/>
      <c r="AF532" s="719"/>
      <c r="AG532" s="719"/>
      <c r="AH532" s="719"/>
      <c r="AI532" s="719"/>
      <c r="AJ532" s="719"/>
      <c r="AK532" s="719"/>
      <c r="AL532" s="719"/>
      <c r="AM532" s="719"/>
      <c r="AN532" s="530"/>
    </row>
    <row r="533" ht="13.5" hidden="1" customHeight="1">
      <c r="A533" s="530"/>
      <c r="B533" s="530"/>
      <c r="C533" s="530"/>
      <c r="D533" s="530"/>
      <c r="E533" s="530"/>
      <c r="F533" s="530"/>
      <c r="G533" s="530"/>
      <c r="H533" s="530"/>
      <c r="I533" s="530"/>
      <c r="L533" s="288"/>
      <c r="Q533" s="269"/>
      <c r="S533" s="289"/>
      <c r="T533" s="318"/>
      <c r="U533" s="530"/>
      <c r="V533" s="530"/>
      <c r="W533" s="530"/>
      <c r="X533" s="530"/>
      <c r="Y533" s="530"/>
      <c r="Z533" s="530"/>
      <c r="AA533" s="530"/>
      <c r="AB533" s="530"/>
      <c r="AC533" s="530"/>
      <c r="AD533" s="719"/>
      <c r="AE533" s="719"/>
      <c r="AF533" s="719"/>
      <c r="AG533" s="719"/>
      <c r="AH533" s="719"/>
      <c r="AI533" s="719"/>
      <c r="AJ533" s="719"/>
      <c r="AK533" s="719"/>
      <c r="AL533" s="719"/>
      <c r="AM533" s="719"/>
      <c r="AN533" s="530"/>
    </row>
    <row r="534" ht="13.5" hidden="1" customHeight="1">
      <c r="A534" s="530"/>
      <c r="B534" s="530"/>
      <c r="C534" s="530"/>
      <c r="D534" s="530"/>
      <c r="E534" s="530"/>
      <c r="F534" s="530"/>
      <c r="G534" s="530"/>
      <c r="H534" s="530"/>
      <c r="I534" s="530"/>
      <c r="J534" s="651" t="s">
        <v>1019</v>
      </c>
      <c r="L534" s="288"/>
      <c r="M534" s="723" t="str">
        <f>IFERROR(VLOOKUP(J534,$L$156:$Q$159,2,FALSE),IFERROR(VLOOKUP(J534,$V$156:$AA$159,2,FALSE),IFERROR(VLOOKUP(J534,$B$156:$G$159,2,FALSE),IFERROR(VLOOKUP(J534,$AF$156:$AK$159,2,FALSE),""))))</f>
        <v>-</v>
      </c>
      <c r="Q534" s="269"/>
      <c r="R534" s="724"/>
      <c r="S534" s="294"/>
      <c r="T534" s="530"/>
      <c r="U534" s="530"/>
      <c r="V534" s="530"/>
      <c r="W534" s="530"/>
      <c r="X534" s="530"/>
      <c r="Y534" s="530"/>
      <c r="Z534" s="530"/>
      <c r="AA534" s="530"/>
      <c r="AB534" s="530"/>
      <c r="AC534" s="530"/>
      <c r="AD534" s="719"/>
      <c r="AE534" s="719"/>
      <c r="AF534" s="719"/>
      <c r="AG534" s="719"/>
      <c r="AH534" s="719"/>
      <c r="AI534" s="719"/>
      <c r="AJ534" s="719"/>
      <c r="AK534" s="719"/>
      <c r="AL534" s="719"/>
      <c r="AM534" s="719"/>
      <c r="AN534" s="530"/>
    </row>
    <row r="535" ht="13.5" hidden="1" customHeight="1">
      <c r="A535" s="530"/>
      <c r="B535" s="530"/>
      <c r="C535" s="530"/>
      <c r="D535" s="530"/>
      <c r="E535" s="530"/>
      <c r="F535" s="530"/>
      <c r="G535" s="530"/>
      <c r="H535" s="530"/>
      <c r="I535" s="530"/>
      <c r="L535" s="296"/>
      <c r="M535" s="297"/>
      <c r="N535" s="297"/>
      <c r="O535" s="297"/>
      <c r="P535" s="297"/>
      <c r="Q535" s="298"/>
      <c r="R535" s="297"/>
      <c r="S535" s="299"/>
      <c r="T535" s="530"/>
      <c r="U535" s="530"/>
      <c r="V535" s="530"/>
      <c r="W535" s="530"/>
      <c r="X535" s="530"/>
      <c r="Y535" s="530"/>
      <c r="Z535" s="530"/>
      <c r="AA535" s="530"/>
      <c r="AB535" s="530"/>
      <c r="AC535" s="530"/>
      <c r="AD535" s="719"/>
      <c r="AE535" s="719"/>
      <c r="AF535" s="719"/>
      <c r="AG535" s="719"/>
      <c r="AH535" s="719"/>
      <c r="AI535" s="719"/>
      <c r="AJ535" s="719"/>
      <c r="AK535" s="719"/>
      <c r="AL535" s="719"/>
      <c r="AM535" s="719"/>
      <c r="AN535" s="530"/>
    </row>
    <row r="536" ht="27.0" hidden="1" customHeight="1">
      <c r="A536" s="530"/>
      <c r="B536" s="530"/>
      <c r="C536" s="530"/>
      <c r="D536" s="530"/>
      <c r="E536" s="530"/>
      <c r="F536" s="530"/>
      <c r="G536" s="530"/>
      <c r="H536" s="530"/>
      <c r="I536" s="530"/>
      <c r="J536" s="530"/>
      <c r="K536" s="530"/>
      <c r="L536" s="530"/>
      <c r="M536" s="530"/>
      <c r="N536" s="719"/>
      <c r="O536" s="719"/>
      <c r="P536" s="719"/>
      <c r="Q536" s="719"/>
      <c r="R536" s="719"/>
      <c r="S536" s="719"/>
      <c r="T536" s="719"/>
      <c r="U536" s="719"/>
      <c r="V536" s="530"/>
      <c r="W536" s="530"/>
      <c r="X536" s="530"/>
      <c r="Y536" s="530"/>
      <c r="Z536" s="530"/>
      <c r="AA536" s="530"/>
      <c r="AB536" s="530"/>
      <c r="AC536" s="530"/>
      <c r="AD536" s="530"/>
      <c r="AE536" s="530"/>
      <c r="AF536" s="530"/>
      <c r="AG536" s="530"/>
      <c r="AH536" s="530"/>
      <c r="AI536" s="530"/>
      <c r="AJ536" s="530"/>
      <c r="AK536" s="530"/>
      <c r="AL536" s="530"/>
      <c r="AM536" s="530"/>
      <c r="AN536" s="530"/>
    </row>
  </sheetData>
  <mergeCells count="1957">
    <mergeCell ref="X92:AB92"/>
    <mergeCell ref="AC92:AH92"/>
    <mergeCell ref="V90:W90"/>
    <mergeCell ref="X90:AB90"/>
    <mergeCell ref="AC90:AH90"/>
    <mergeCell ref="V91:W91"/>
    <mergeCell ref="X91:AB91"/>
    <mergeCell ref="AC91:AH91"/>
    <mergeCell ref="V92:W92"/>
    <mergeCell ref="X77:AB77"/>
    <mergeCell ref="AC77:AH77"/>
    <mergeCell ref="V75:W75"/>
    <mergeCell ref="X75:AB75"/>
    <mergeCell ref="AC75:AH75"/>
    <mergeCell ref="V76:W76"/>
    <mergeCell ref="X76:AB76"/>
    <mergeCell ref="AC76:AH76"/>
    <mergeCell ref="V77:W77"/>
    <mergeCell ref="X80:AB80"/>
    <mergeCell ref="AC80:AH80"/>
    <mergeCell ref="V78:W78"/>
    <mergeCell ref="X78:AB78"/>
    <mergeCell ref="AC78:AH78"/>
    <mergeCell ref="V79:W79"/>
    <mergeCell ref="X79:AB79"/>
    <mergeCell ref="AC79:AH79"/>
    <mergeCell ref="V80:W80"/>
    <mergeCell ref="X83:AB83"/>
    <mergeCell ref="AC83:AH83"/>
    <mergeCell ref="V81:W81"/>
    <mergeCell ref="X81:AB81"/>
    <mergeCell ref="AC81:AH81"/>
    <mergeCell ref="V82:W82"/>
    <mergeCell ref="X82:AB82"/>
    <mergeCell ref="AC82:AH82"/>
    <mergeCell ref="V83:W83"/>
    <mergeCell ref="V93:W93"/>
    <mergeCell ref="X93:AB93"/>
    <mergeCell ref="AC93:AH93"/>
    <mergeCell ref="X102:AB102"/>
    <mergeCell ref="AC102:AH102"/>
    <mergeCell ref="V100:W100"/>
    <mergeCell ref="X100:AB100"/>
    <mergeCell ref="AC100:AH100"/>
    <mergeCell ref="V101:W101"/>
    <mergeCell ref="X101:AB101"/>
    <mergeCell ref="AC101:AH101"/>
    <mergeCell ref="V102:W102"/>
    <mergeCell ref="X89:AB89"/>
    <mergeCell ref="AC89:AH89"/>
    <mergeCell ref="V87:W87"/>
    <mergeCell ref="X87:AB87"/>
    <mergeCell ref="AC87:AH87"/>
    <mergeCell ref="V88:W88"/>
    <mergeCell ref="X88:AB88"/>
    <mergeCell ref="AC88:AH88"/>
    <mergeCell ref="V89:W89"/>
    <mergeCell ref="X96:AB96"/>
    <mergeCell ref="AC96:AH96"/>
    <mergeCell ref="V94:W94"/>
    <mergeCell ref="X94:AB94"/>
    <mergeCell ref="AC94:AH94"/>
    <mergeCell ref="V95:W95"/>
    <mergeCell ref="X95:AB95"/>
    <mergeCell ref="AC95:AH95"/>
    <mergeCell ref="V96:W96"/>
    <mergeCell ref="X99:AB99"/>
    <mergeCell ref="AC99:AH99"/>
    <mergeCell ref="V97:W97"/>
    <mergeCell ref="X97:AB97"/>
    <mergeCell ref="AC97:AH97"/>
    <mergeCell ref="V98:W98"/>
    <mergeCell ref="X98:AB98"/>
    <mergeCell ref="AC98:AH98"/>
    <mergeCell ref="V99:W99"/>
    <mergeCell ref="V103:W103"/>
    <mergeCell ref="X103:AB103"/>
    <mergeCell ref="AC103:AH103"/>
    <mergeCell ref="I94:N94"/>
    <mergeCell ref="O94:S94"/>
    <mergeCell ref="I95:N95"/>
    <mergeCell ref="O95:S95"/>
    <mergeCell ref="I96:N96"/>
    <mergeCell ref="O96:S96"/>
    <mergeCell ref="O97:S97"/>
    <mergeCell ref="I97:N97"/>
    <mergeCell ref="I98:N98"/>
    <mergeCell ref="O98:S98"/>
    <mergeCell ref="I99:N99"/>
    <mergeCell ref="O99:S99"/>
    <mergeCell ref="I100:N100"/>
    <mergeCell ref="O100:S100"/>
    <mergeCell ref="O104:S104"/>
    <mergeCell ref="V104:W104"/>
    <mergeCell ref="X104:AB104"/>
    <mergeCell ref="AC104:AH104"/>
    <mergeCell ref="I105:N105"/>
    <mergeCell ref="O105:S105"/>
    <mergeCell ref="V105:W105"/>
    <mergeCell ref="X105:AB105"/>
    <mergeCell ref="AC105:AH105"/>
    <mergeCell ref="I101:N101"/>
    <mergeCell ref="O101:S101"/>
    <mergeCell ref="I102:N102"/>
    <mergeCell ref="O102:S102"/>
    <mergeCell ref="I103:N103"/>
    <mergeCell ref="O103:S103"/>
    <mergeCell ref="I104:N104"/>
    <mergeCell ref="V107:W107"/>
    <mergeCell ref="X107:AB107"/>
    <mergeCell ref="V108:W108"/>
    <mergeCell ref="X108:AB108"/>
    <mergeCell ref="AC108:AH108"/>
    <mergeCell ref="X109:AB109"/>
    <mergeCell ref="AC109:AH109"/>
    <mergeCell ref="I106:N106"/>
    <mergeCell ref="O106:S106"/>
    <mergeCell ref="V106:W106"/>
    <mergeCell ref="X106:AB106"/>
    <mergeCell ref="AC106:AH106"/>
    <mergeCell ref="O107:S107"/>
    <mergeCell ref="AC107:AH107"/>
    <mergeCell ref="V109:W109"/>
    <mergeCell ref="V110:W110"/>
    <mergeCell ref="X110:AB110"/>
    <mergeCell ref="AC110:AH110"/>
    <mergeCell ref="I111:N111"/>
    <mergeCell ref="O111:S111"/>
    <mergeCell ref="V111:W111"/>
    <mergeCell ref="X111:AB111"/>
    <mergeCell ref="AC111:AH111"/>
    <mergeCell ref="I107:N107"/>
    <mergeCell ref="I108:N108"/>
    <mergeCell ref="O108:S108"/>
    <mergeCell ref="I109:N109"/>
    <mergeCell ref="O109:S109"/>
    <mergeCell ref="I110:N110"/>
    <mergeCell ref="O110:S110"/>
    <mergeCell ref="V113:W113"/>
    <mergeCell ref="X113:AB113"/>
    <mergeCell ref="V114:W114"/>
    <mergeCell ref="X114:AB114"/>
    <mergeCell ref="AC114:AH114"/>
    <mergeCell ref="X115:AB115"/>
    <mergeCell ref="AC115:AH115"/>
    <mergeCell ref="I112:N112"/>
    <mergeCell ref="O112:S112"/>
    <mergeCell ref="V112:W112"/>
    <mergeCell ref="X112:AB112"/>
    <mergeCell ref="AC112:AH112"/>
    <mergeCell ref="O113:S113"/>
    <mergeCell ref="AC113:AH113"/>
    <mergeCell ref="V115:W115"/>
    <mergeCell ref="V116:W116"/>
    <mergeCell ref="X116:AB116"/>
    <mergeCell ref="AC116:AH116"/>
    <mergeCell ref="I117:N117"/>
    <mergeCell ref="O117:S117"/>
    <mergeCell ref="V117:W117"/>
    <mergeCell ref="X117:AB117"/>
    <mergeCell ref="AC117:AH117"/>
    <mergeCell ref="X127:AB127"/>
    <mergeCell ref="AC127:AH127"/>
    <mergeCell ref="I125:N125"/>
    <mergeCell ref="I126:N126"/>
    <mergeCell ref="O126:S126"/>
    <mergeCell ref="X126:AB126"/>
    <mergeCell ref="AC126:AH126"/>
    <mergeCell ref="I127:N127"/>
    <mergeCell ref="O127:S127"/>
    <mergeCell ref="I113:N113"/>
    <mergeCell ref="I114:N114"/>
    <mergeCell ref="O114:S114"/>
    <mergeCell ref="I115:N115"/>
    <mergeCell ref="O115:S115"/>
    <mergeCell ref="I116:N116"/>
    <mergeCell ref="O116:S116"/>
    <mergeCell ref="V119:W119"/>
    <mergeCell ref="X119:AB119"/>
    <mergeCell ref="V120:W120"/>
    <mergeCell ref="X120:AB120"/>
    <mergeCell ref="AC120:AH120"/>
    <mergeCell ref="X121:AB121"/>
    <mergeCell ref="AC121:AH121"/>
    <mergeCell ref="I118:N118"/>
    <mergeCell ref="O118:S118"/>
    <mergeCell ref="V118:W118"/>
    <mergeCell ref="X118:AB118"/>
    <mergeCell ref="AC118:AH118"/>
    <mergeCell ref="O119:S119"/>
    <mergeCell ref="AC119:AH119"/>
    <mergeCell ref="V121:W121"/>
    <mergeCell ref="V122:W122"/>
    <mergeCell ref="X122:AB122"/>
    <mergeCell ref="AC122:AH122"/>
    <mergeCell ref="I123:N123"/>
    <mergeCell ref="O123:S123"/>
    <mergeCell ref="V123:W123"/>
    <mergeCell ref="X123:AB123"/>
    <mergeCell ref="AC123:AH123"/>
    <mergeCell ref="I119:N119"/>
    <mergeCell ref="I120:N120"/>
    <mergeCell ref="O120:S120"/>
    <mergeCell ref="I121:N121"/>
    <mergeCell ref="O121:S121"/>
    <mergeCell ref="I122:N122"/>
    <mergeCell ref="O122:S122"/>
    <mergeCell ref="V126:W126"/>
    <mergeCell ref="V127:W127"/>
    <mergeCell ref="G129:H129"/>
    <mergeCell ref="G130:H130"/>
    <mergeCell ref="G131:H131"/>
    <mergeCell ref="G132:H132"/>
    <mergeCell ref="G133:H133"/>
    <mergeCell ref="G134:H134"/>
    <mergeCell ref="G135:H135"/>
    <mergeCell ref="G122:H122"/>
    <mergeCell ref="G123:H123"/>
    <mergeCell ref="G124:H124"/>
    <mergeCell ref="G125:H125"/>
    <mergeCell ref="G126:H126"/>
    <mergeCell ref="G127:H127"/>
    <mergeCell ref="G128:H128"/>
    <mergeCell ref="I124:N124"/>
    <mergeCell ref="O124:S124"/>
    <mergeCell ref="V124:W124"/>
    <mergeCell ref="X124:AB124"/>
    <mergeCell ref="AC124:AH124"/>
    <mergeCell ref="O125:S125"/>
    <mergeCell ref="AC125:AH125"/>
    <mergeCell ref="V125:W125"/>
    <mergeCell ref="X125:AB125"/>
    <mergeCell ref="I128:N128"/>
    <mergeCell ref="O128:S128"/>
    <mergeCell ref="V128:W128"/>
    <mergeCell ref="X128:AB128"/>
    <mergeCell ref="AC128:AH128"/>
    <mergeCell ref="V130:W130"/>
    <mergeCell ref="X130:AB130"/>
    <mergeCell ref="V131:W131"/>
    <mergeCell ref="X131:AB131"/>
    <mergeCell ref="AC131:AH131"/>
    <mergeCell ref="X132:AB132"/>
    <mergeCell ref="AC132:AH132"/>
    <mergeCell ref="I129:N129"/>
    <mergeCell ref="O129:S129"/>
    <mergeCell ref="V129:W129"/>
    <mergeCell ref="X129:AB129"/>
    <mergeCell ref="AC129:AH129"/>
    <mergeCell ref="O130:S130"/>
    <mergeCell ref="AC130:AH130"/>
    <mergeCell ref="V132:W132"/>
    <mergeCell ref="V133:W133"/>
    <mergeCell ref="X133:AB133"/>
    <mergeCell ref="AC133:AH133"/>
    <mergeCell ref="I134:N134"/>
    <mergeCell ref="O134:S134"/>
    <mergeCell ref="V134:W134"/>
    <mergeCell ref="X134:AB134"/>
    <mergeCell ref="AC134:AH134"/>
    <mergeCell ref="I130:N130"/>
    <mergeCell ref="I131:N131"/>
    <mergeCell ref="O131:S131"/>
    <mergeCell ref="I132:N132"/>
    <mergeCell ref="O132:S132"/>
    <mergeCell ref="I133:N133"/>
    <mergeCell ref="O133:S133"/>
    <mergeCell ref="I135:N135"/>
    <mergeCell ref="O135:S135"/>
    <mergeCell ref="V135:W135"/>
    <mergeCell ref="X135:AB135"/>
    <mergeCell ref="AC135:AH135"/>
    <mergeCell ref="A137:AN137"/>
    <mergeCell ref="B138:I138"/>
    <mergeCell ref="AF138:AM138"/>
    <mergeCell ref="L138:S138"/>
    <mergeCell ref="V138:AC138"/>
    <mergeCell ref="B140:B141"/>
    <mergeCell ref="C140:G140"/>
    <mergeCell ref="L140:L141"/>
    <mergeCell ref="V140:V141"/>
    <mergeCell ref="C141:G141"/>
    <mergeCell ref="M142:Q142"/>
    <mergeCell ref="M143:Q143"/>
    <mergeCell ref="M144:Q144"/>
    <mergeCell ref="R144:S144"/>
    <mergeCell ref="M146:Q146"/>
    <mergeCell ref="V146:V147"/>
    <mergeCell ref="M147:Q147"/>
    <mergeCell ref="W142:AA142"/>
    <mergeCell ref="W143:AA143"/>
    <mergeCell ref="W144:AA144"/>
    <mergeCell ref="AB144:AC144"/>
    <mergeCell ref="W146:AA146"/>
    <mergeCell ref="AF146:AF147"/>
    <mergeCell ref="W147:AA147"/>
    <mergeCell ref="M140:Q140"/>
    <mergeCell ref="M141:Q141"/>
    <mergeCell ref="B142:B143"/>
    <mergeCell ref="C142:G142"/>
    <mergeCell ref="L142:L143"/>
    <mergeCell ref="V142:V143"/>
    <mergeCell ref="C143:G143"/>
    <mergeCell ref="AG143:AK143"/>
    <mergeCell ref="AG144:AK144"/>
    <mergeCell ref="AL144:AM144"/>
    <mergeCell ref="AG146:AK146"/>
    <mergeCell ref="AG147:AK147"/>
    <mergeCell ref="W140:AA140"/>
    <mergeCell ref="AF140:AF141"/>
    <mergeCell ref="AG140:AK140"/>
    <mergeCell ref="W141:AA141"/>
    <mergeCell ref="AG141:AK141"/>
    <mergeCell ref="AF142:AF143"/>
    <mergeCell ref="AG142:AK142"/>
    <mergeCell ref="W148:AA148"/>
    <mergeCell ref="W149:AA149"/>
    <mergeCell ref="W150:AA150"/>
    <mergeCell ref="AB150:AC150"/>
    <mergeCell ref="AG150:AK150"/>
    <mergeCell ref="AL150:AM150"/>
    <mergeCell ref="L146:L147"/>
    <mergeCell ref="L148:L149"/>
    <mergeCell ref="M148:Q148"/>
    <mergeCell ref="V148:V149"/>
    <mergeCell ref="AF148:AF149"/>
    <mergeCell ref="AG148:AK148"/>
    <mergeCell ref="M149:Q149"/>
    <mergeCell ref="AG149:AK149"/>
    <mergeCell ref="C149:G149"/>
    <mergeCell ref="C150:G150"/>
    <mergeCell ref="H150:I150"/>
    <mergeCell ref="M150:Q150"/>
    <mergeCell ref="R150:S150"/>
    <mergeCell ref="C144:G144"/>
    <mergeCell ref="H144:I144"/>
    <mergeCell ref="B146:B147"/>
    <mergeCell ref="C146:G146"/>
    <mergeCell ref="C147:G147"/>
    <mergeCell ref="B148:B149"/>
    <mergeCell ref="C148:G148"/>
    <mergeCell ref="B152:B153"/>
    <mergeCell ref="L152:L153"/>
    <mergeCell ref="M152:Q152"/>
    <mergeCell ref="V152:V153"/>
    <mergeCell ref="AF152:AF153"/>
    <mergeCell ref="AG152:AK152"/>
    <mergeCell ref="M153:Q153"/>
    <mergeCell ref="AG153:AK153"/>
    <mergeCell ref="C156:G156"/>
    <mergeCell ref="C157:G157"/>
    <mergeCell ref="AG157:AK157"/>
    <mergeCell ref="C152:G152"/>
    <mergeCell ref="C153:G153"/>
    <mergeCell ref="C154:G154"/>
    <mergeCell ref="H154:I154"/>
    <mergeCell ref="M154:Q154"/>
    <mergeCell ref="R154:S154"/>
    <mergeCell ref="M156:Q156"/>
    <mergeCell ref="M157:Q157"/>
    <mergeCell ref="X7:AB7"/>
    <mergeCell ref="AC7:AH7"/>
    <mergeCell ref="A2:AN2"/>
    <mergeCell ref="A3:AN3"/>
    <mergeCell ref="A5:AN5"/>
    <mergeCell ref="G7:H7"/>
    <mergeCell ref="I7:N7"/>
    <mergeCell ref="O7:S7"/>
    <mergeCell ref="G8:H8"/>
    <mergeCell ref="G9:H9"/>
    <mergeCell ref="V9:W9"/>
    <mergeCell ref="G10:H10"/>
    <mergeCell ref="V10:W10"/>
    <mergeCell ref="G11:H11"/>
    <mergeCell ref="V11:W11"/>
    <mergeCell ref="V12:W12"/>
    <mergeCell ref="V7:W7"/>
    <mergeCell ref="V8:W8"/>
    <mergeCell ref="V13:W13"/>
    <mergeCell ref="V14:W14"/>
    <mergeCell ref="V15:W15"/>
    <mergeCell ref="V16:W16"/>
    <mergeCell ref="V17:W17"/>
    <mergeCell ref="G12:H12"/>
    <mergeCell ref="G13:H13"/>
    <mergeCell ref="G14:H14"/>
    <mergeCell ref="G15:H15"/>
    <mergeCell ref="G16:H16"/>
    <mergeCell ref="G17:H17"/>
    <mergeCell ref="G18:H18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V61:W61"/>
    <mergeCell ref="V62:W62"/>
    <mergeCell ref="V63:W63"/>
    <mergeCell ref="V64:W64"/>
    <mergeCell ref="V65:W65"/>
    <mergeCell ref="V66:W66"/>
    <mergeCell ref="V67:W67"/>
    <mergeCell ref="V68:W68"/>
    <mergeCell ref="V69:W69"/>
    <mergeCell ref="V70:W70"/>
    <mergeCell ref="V71:W71"/>
    <mergeCell ref="X72:AB72"/>
    <mergeCell ref="AC72:AH72"/>
    <mergeCell ref="V72:W72"/>
    <mergeCell ref="V73:W73"/>
    <mergeCell ref="X73:AB73"/>
    <mergeCell ref="AC73:AH73"/>
    <mergeCell ref="V74:W74"/>
    <mergeCell ref="X74:AB74"/>
    <mergeCell ref="AC74:AH74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X86:AB86"/>
    <mergeCell ref="AC86:AH86"/>
    <mergeCell ref="V84:W84"/>
    <mergeCell ref="X84:AB84"/>
    <mergeCell ref="AC84:AH84"/>
    <mergeCell ref="V85:W85"/>
    <mergeCell ref="X85:AB85"/>
    <mergeCell ref="AC85:AH85"/>
    <mergeCell ref="V86:W86"/>
    <mergeCell ref="G68:H68"/>
    <mergeCell ref="G69:H69"/>
    <mergeCell ref="G70:H70"/>
    <mergeCell ref="G71:H71"/>
    <mergeCell ref="G72:H72"/>
    <mergeCell ref="I72:N72"/>
    <mergeCell ref="O72:S72"/>
    <mergeCell ref="I73:N73"/>
    <mergeCell ref="O73:S73"/>
    <mergeCell ref="I74:N74"/>
    <mergeCell ref="O74:S74"/>
    <mergeCell ref="I75:N75"/>
    <mergeCell ref="O75:S75"/>
    <mergeCell ref="O76:S76"/>
    <mergeCell ref="I76:N76"/>
    <mergeCell ref="I77:N77"/>
    <mergeCell ref="O77:S77"/>
    <mergeCell ref="I78:N78"/>
    <mergeCell ref="O78:S78"/>
    <mergeCell ref="I79:N79"/>
    <mergeCell ref="O79:S79"/>
    <mergeCell ref="I80:N80"/>
    <mergeCell ref="O80:S80"/>
    <mergeCell ref="I81:N81"/>
    <mergeCell ref="O81:S81"/>
    <mergeCell ref="I82:N82"/>
    <mergeCell ref="O82:S82"/>
    <mergeCell ref="O83:S83"/>
    <mergeCell ref="I83:N83"/>
    <mergeCell ref="I84:N84"/>
    <mergeCell ref="O84:S84"/>
    <mergeCell ref="I85:N85"/>
    <mergeCell ref="O85:S85"/>
    <mergeCell ref="I86:N86"/>
    <mergeCell ref="O86:S86"/>
    <mergeCell ref="I87:N87"/>
    <mergeCell ref="O87:S87"/>
    <mergeCell ref="I88:N88"/>
    <mergeCell ref="O88:S88"/>
    <mergeCell ref="I89:N89"/>
    <mergeCell ref="O89:S89"/>
    <mergeCell ref="O90:S90"/>
    <mergeCell ref="I90:N90"/>
    <mergeCell ref="I91:N91"/>
    <mergeCell ref="O91:S91"/>
    <mergeCell ref="I92:N92"/>
    <mergeCell ref="O92:S92"/>
    <mergeCell ref="I93:N93"/>
    <mergeCell ref="O93:S93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AG165:AK165"/>
    <mergeCell ref="AG166:AK166"/>
    <mergeCell ref="L165:L166"/>
    <mergeCell ref="M165:Q165"/>
    <mergeCell ref="V165:V166"/>
    <mergeCell ref="W165:AA165"/>
    <mergeCell ref="AF165:AF166"/>
    <mergeCell ref="M166:Q166"/>
    <mergeCell ref="W166:AA166"/>
    <mergeCell ref="C159:G159"/>
    <mergeCell ref="B161:I161"/>
    <mergeCell ref="L161:S161"/>
    <mergeCell ref="B163:B164"/>
    <mergeCell ref="C163:G163"/>
    <mergeCell ref="L163:L164"/>
    <mergeCell ref="B165:B166"/>
    <mergeCell ref="C166:G166"/>
    <mergeCell ref="C164:G164"/>
    <mergeCell ref="C165:G165"/>
    <mergeCell ref="C167:G167"/>
    <mergeCell ref="H167:I167"/>
    <mergeCell ref="C169:G169"/>
    <mergeCell ref="L169:L170"/>
    <mergeCell ref="C170:G170"/>
    <mergeCell ref="W152:AA152"/>
    <mergeCell ref="W153:AA153"/>
    <mergeCell ref="W154:AA154"/>
    <mergeCell ref="AB154:AC154"/>
    <mergeCell ref="AG154:AK154"/>
    <mergeCell ref="AL154:AM154"/>
    <mergeCell ref="AG156:AK156"/>
    <mergeCell ref="W158:AA158"/>
    <mergeCell ref="W159:AA159"/>
    <mergeCell ref="V161:AC161"/>
    <mergeCell ref="AF161:AM161"/>
    <mergeCell ref="W156:AA156"/>
    <mergeCell ref="W157:AA157"/>
    <mergeCell ref="C158:G158"/>
    <mergeCell ref="M158:Q158"/>
    <mergeCell ref="AG158:AK158"/>
    <mergeCell ref="M159:Q159"/>
    <mergeCell ref="AG159:AK159"/>
    <mergeCell ref="V163:V164"/>
    <mergeCell ref="W163:AA163"/>
    <mergeCell ref="AF163:AF164"/>
    <mergeCell ref="AG163:AK163"/>
    <mergeCell ref="W164:AA164"/>
    <mergeCell ref="AG164:AK164"/>
    <mergeCell ref="M163:Q163"/>
    <mergeCell ref="M164:Q164"/>
    <mergeCell ref="M167:Q167"/>
    <mergeCell ref="R167:S167"/>
    <mergeCell ref="W167:AA167"/>
    <mergeCell ref="AB167:AC167"/>
    <mergeCell ref="AG167:AK167"/>
    <mergeCell ref="AL167:AM167"/>
    <mergeCell ref="M169:Q169"/>
    <mergeCell ref="V169:V170"/>
    <mergeCell ref="W169:AA169"/>
    <mergeCell ref="AF169:AF170"/>
    <mergeCell ref="AG169:AK169"/>
    <mergeCell ref="M170:Q170"/>
    <mergeCell ref="W170:AA170"/>
    <mergeCell ref="AG170:AK170"/>
    <mergeCell ref="AF171:AF172"/>
    <mergeCell ref="AG171:AK171"/>
    <mergeCell ref="AG172:AK172"/>
    <mergeCell ref="AG173:AK173"/>
    <mergeCell ref="AL173:AM173"/>
    <mergeCell ref="M171:Q171"/>
    <mergeCell ref="M172:Q172"/>
    <mergeCell ref="M173:Q173"/>
    <mergeCell ref="R173:S173"/>
    <mergeCell ref="W173:AA173"/>
    <mergeCell ref="AB173:AC173"/>
    <mergeCell ref="B169:B170"/>
    <mergeCell ref="B171:B172"/>
    <mergeCell ref="C171:G171"/>
    <mergeCell ref="L171:L172"/>
    <mergeCell ref="V171:V172"/>
    <mergeCell ref="W171:AA171"/>
    <mergeCell ref="W172:AA172"/>
    <mergeCell ref="C172:G172"/>
    <mergeCell ref="C173:G173"/>
    <mergeCell ref="H173:I173"/>
    <mergeCell ref="B175:B176"/>
    <mergeCell ref="C175:G175"/>
    <mergeCell ref="L175:L176"/>
    <mergeCell ref="C176:G176"/>
    <mergeCell ref="AG176:AK176"/>
    <mergeCell ref="AG177:AK177"/>
    <mergeCell ref="AL177:AM177"/>
    <mergeCell ref="V175:V176"/>
    <mergeCell ref="W175:AA175"/>
    <mergeCell ref="AF175:AF176"/>
    <mergeCell ref="AG175:AK175"/>
    <mergeCell ref="W176:AA176"/>
    <mergeCell ref="W177:AA177"/>
    <mergeCell ref="AB177:AC177"/>
    <mergeCell ref="W182:AA182"/>
    <mergeCell ref="V184:AC184"/>
    <mergeCell ref="AF184:AM184"/>
    <mergeCell ref="W179:AA179"/>
    <mergeCell ref="AG179:AK179"/>
    <mergeCell ref="W180:AA180"/>
    <mergeCell ref="AG180:AK180"/>
    <mergeCell ref="W181:AA181"/>
    <mergeCell ref="AG181:AK181"/>
    <mergeCell ref="AG182:AK182"/>
    <mergeCell ref="C209:G209"/>
    <mergeCell ref="C210:G210"/>
    <mergeCell ref="B211:B212"/>
    <mergeCell ref="C211:G211"/>
    <mergeCell ref="C212:G212"/>
    <mergeCell ref="C213:G213"/>
    <mergeCell ref="H213:I213"/>
    <mergeCell ref="B215:B216"/>
    <mergeCell ref="C215:G215"/>
    <mergeCell ref="C216:G216"/>
    <mergeCell ref="C217:G217"/>
    <mergeCell ref="C218:G218"/>
    <mergeCell ref="C219:G219"/>
    <mergeCell ref="H219:I219"/>
    <mergeCell ref="C241:G241"/>
    <mergeCell ref="C242:G242"/>
    <mergeCell ref="H242:I242"/>
    <mergeCell ref="C236:G236"/>
    <mergeCell ref="H236:I236"/>
    <mergeCell ref="B238:B239"/>
    <mergeCell ref="C238:G238"/>
    <mergeCell ref="C239:G239"/>
    <mergeCell ref="B240:B241"/>
    <mergeCell ref="C240:G240"/>
    <mergeCell ref="AF278:AF279"/>
    <mergeCell ref="AF280:AF281"/>
    <mergeCell ref="AG280:AK280"/>
    <mergeCell ref="AG281:AK281"/>
    <mergeCell ref="AF232:AF233"/>
    <mergeCell ref="AF234:AF235"/>
    <mergeCell ref="AF238:AF239"/>
    <mergeCell ref="AF240:AF241"/>
    <mergeCell ref="AF244:AF245"/>
    <mergeCell ref="AF255:AF256"/>
    <mergeCell ref="AF257:AF258"/>
    <mergeCell ref="C332:G333"/>
    <mergeCell ref="C334:G335"/>
    <mergeCell ref="A328:A329"/>
    <mergeCell ref="C328:G329"/>
    <mergeCell ref="A332:A333"/>
    <mergeCell ref="B332:B335"/>
    <mergeCell ref="H332:H333"/>
    <mergeCell ref="I332:I333"/>
    <mergeCell ref="A334:A335"/>
    <mergeCell ref="W335:AA336"/>
    <mergeCell ref="W337:AA338"/>
    <mergeCell ref="H334:H335"/>
    <mergeCell ref="I334:I335"/>
    <mergeCell ref="AB334:AC334"/>
    <mergeCell ref="V335:V338"/>
    <mergeCell ref="AB335:AB336"/>
    <mergeCell ref="AC335:AC336"/>
    <mergeCell ref="G337:I337"/>
    <mergeCell ref="M255:Q255"/>
    <mergeCell ref="M256:Q256"/>
    <mergeCell ref="M257:Q257"/>
    <mergeCell ref="M258:Q258"/>
    <mergeCell ref="M259:Q259"/>
    <mergeCell ref="R259:S259"/>
    <mergeCell ref="M261:Q261"/>
    <mergeCell ref="A326:A327"/>
    <mergeCell ref="C326:G327"/>
    <mergeCell ref="H326:H327"/>
    <mergeCell ref="I326:I327"/>
    <mergeCell ref="M262:Q262"/>
    <mergeCell ref="M263:Q263"/>
    <mergeCell ref="A323:AN323"/>
    <mergeCell ref="B324:I324"/>
    <mergeCell ref="L324:AM324"/>
    <mergeCell ref="G325:I325"/>
    <mergeCell ref="B326:B329"/>
    <mergeCell ref="R328:S328"/>
    <mergeCell ref="M331:Q332"/>
    <mergeCell ref="R331:R332"/>
    <mergeCell ref="H328:H329"/>
    <mergeCell ref="I328:I329"/>
    <mergeCell ref="L329:L332"/>
    <mergeCell ref="M329:Q330"/>
    <mergeCell ref="R329:R330"/>
    <mergeCell ref="S329:S330"/>
    <mergeCell ref="G331:I331"/>
    <mergeCell ref="S331:S332"/>
    <mergeCell ref="H340:H341"/>
    <mergeCell ref="I340:I341"/>
    <mergeCell ref="C350:G351"/>
    <mergeCell ref="C352:G353"/>
    <mergeCell ref="H352:H353"/>
    <mergeCell ref="I352:I353"/>
    <mergeCell ref="L353:L356"/>
    <mergeCell ref="G355:I355"/>
    <mergeCell ref="C344:G345"/>
    <mergeCell ref="C346:G347"/>
    <mergeCell ref="A350:A351"/>
    <mergeCell ref="B350:B353"/>
    <mergeCell ref="H350:H351"/>
    <mergeCell ref="I350:I351"/>
    <mergeCell ref="A352:A353"/>
    <mergeCell ref="H358:H359"/>
    <mergeCell ref="I358:I359"/>
    <mergeCell ref="A356:A357"/>
    <mergeCell ref="B356:B359"/>
    <mergeCell ref="C356:G357"/>
    <mergeCell ref="H356:H357"/>
    <mergeCell ref="I356:I357"/>
    <mergeCell ref="A358:A359"/>
    <mergeCell ref="C358:G359"/>
    <mergeCell ref="A362:A363"/>
    <mergeCell ref="A364:A365"/>
    <mergeCell ref="A368:A369"/>
    <mergeCell ref="B368:B371"/>
    <mergeCell ref="A370:A371"/>
    <mergeCell ref="H344:H345"/>
    <mergeCell ref="I344:I345"/>
    <mergeCell ref="G361:I361"/>
    <mergeCell ref="B362:B365"/>
    <mergeCell ref="C362:G363"/>
    <mergeCell ref="H362:H363"/>
    <mergeCell ref="I362:I363"/>
    <mergeCell ref="I364:I365"/>
    <mergeCell ref="C370:G371"/>
    <mergeCell ref="H370:H371"/>
    <mergeCell ref="I370:I371"/>
    <mergeCell ref="C364:G365"/>
    <mergeCell ref="H364:H365"/>
    <mergeCell ref="L365:L368"/>
    <mergeCell ref="G367:I367"/>
    <mergeCell ref="C368:G369"/>
    <mergeCell ref="H368:H369"/>
    <mergeCell ref="I368:I369"/>
    <mergeCell ref="AL371:AL372"/>
    <mergeCell ref="AM371:AM372"/>
    <mergeCell ref="AG373:AK374"/>
    <mergeCell ref="AL373:AL374"/>
    <mergeCell ref="AM373:AM374"/>
    <mergeCell ref="R365:R366"/>
    <mergeCell ref="S365:S366"/>
    <mergeCell ref="M367:Q368"/>
    <mergeCell ref="R367:R368"/>
    <mergeCell ref="S367:S368"/>
    <mergeCell ref="AK370:AM370"/>
    <mergeCell ref="AG371:AK372"/>
    <mergeCell ref="R340:S340"/>
    <mergeCell ref="M341:Q342"/>
    <mergeCell ref="R341:R342"/>
    <mergeCell ref="S341:S342"/>
    <mergeCell ref="M343:Q344"/>
    <mergeCell ref="R343:R344"/>
    <mergeCell ref="S343:S344"/>
    <mergeCell ref="AB337:AB338"/>
    <mergeCell ref="AC337:AC338"/>
    <mergeCell ref="A338:A339"/>
    <mergeCell ref="B338:B341"/>
    <mergeCell ref="H338:H339"/>
    <mergeCell ref="I338:I339"/>
    <mergeCell ref="A340:A341"/>
    <mergeCell ref="C338:G339"/>
    <mergeCell ref="C340:G341"/>
    <mergeCell ref="L341:L344"/>
    <mergeCell ref="G343:I343"/>
    <mergeCell ref="A344:A345"/>
    <mergeCell ref="B344:B347"/>
    <mergeCell ref="A346:A347"/>
    <mergeCell ref="AB349:AB350"/>
    <mergeCell ref="AC349:AC350"/>
    <mergeCell ref="AB358:AC358"/>
    <mergeCell ref="AB359:AB360"/>
    <mergeCell ref="AC359:AC360"/>
    <mergeCell ref="AB361:AB362"/>
    <mergeCell ref="AC361:AC362"/>
    <mergeCell ref="AF371:AF374"/>
    <mergeCell ref="H346:H347"/>
    <mergeCell ref="I346:I347"/>
    <mergeCell ref="AB346:AC346"/>
    <mergeCell ref="V347:V350"/>
    <mergeCell ref="AB347:AB348"/>
    <mergeCell ref="AC347:AC348"/>
    <mergeCell ref="G349:I349"/>
    <mergeCell ref="W347:AA348"/>
    <mergeCell ref="W349:AA350"/>
    <mergeCell ref="R352:S352"/>
    <mergeCell ref="M353:Q354"/>
    <mergeCell ref="R353:R354"/>
    <mergeCell ref="S353:S354"/>
    <mergeCell ref="M355:Q356"/>
    <mergeCell ref="R355:R356"/>
    <mergeCell ref="S355:S356"/>
    <mergeCell ref="V359:V362"/>
    <mergeCell ref="W359:AA360"/>
    <mergeCell ref="W361:AA362"/>
    <mergeCell ref="R364:S364"/>
    <mergeCell ref="M365:Q366"/>
    <mergeCell ref="C398:G399"/>
    <mergeCell ref="H398:H399"/>
    <mergeCell ref="I398:I399"/>
    <mergeCell ref="C400:G401"/>
    <mergeCell ref="H400:H401"/>
    <mergeCell ref="I400:I401"/>
    <mergeCell ref="L401:L404"/>
    <mergeCell ref="C406:G407"/>
    <mergeCell ref="H406:H407"/>
    <mergeCell ref="AB406:AC406"/>
    <mergeCell ref="W407:AA408"/>
    <mergeCell ref="AB407:AB408"/>
    <mergeCell ref="AC407:AC408"/>
    <mergeCell ref="I406:I407"/>
    <mergeCell ref="G409:I409"/>
    <mergeCell ref="W409:AA410"/>
    <mergeCell ref="AB409:AB410"/>
    <mergeCell ref="AC409:AC410"/>
    <mergeCell ref="M401:Q402"/>
    <mergeCell ref="R401:R402"/>
    <mergeCell ref="S401:S402"/>
    <mergeCell ref="M403:Q404"/>
    <mergeCell ref="R403:R404"/>
    <mergeCell ref="S403:S404"/>
    <mergeCell ref="V407:V410"/>
    <mergeCell ref="G403:I403"/>
    <mergeCell ref="A404:A405"/>
    <mergeCell ref="B404:B407"/>
    <mergeCell ref="C404:G405"/>
    <mergeCell ref="H404:H405"/>
    <mergeCell ref="I404:I405"/>
    <mergeCell ref="A406:A407"/>
    <mergeCell ref="A410:A411"/>
    <mergeCell ref="B410:B413"/>
    <mergeCell ref="C410:G411"/>
    <mergeCell ref="H410:H411"/>
    <mergeCell ref="I410:I411"/>
    <mergeCell ref="A412:A413"/>
    <mergeCell ref="C412:G413"/>
    <mergeCell ref="H506:H507"/>
    <mergeCell ref="I506:I507"/>
    <mergeCell ref="C506:G507"/>
    <mergeCell ref="C508:G509"/>
    <mergeCell ref="H508:H509"/>
    <mergeCell ref="I508:I509"/>
    <mergeCell ref="L509:L512"/>
    <mergeCell ref="G511:I511"/>
    <mergeCell ref="C502:G503"/>
    <mergeCell ref="H502:H503"/>
    <mergeCell ref="I502:I503"/>
    <mergeCell ref="G505:I505"/>
    <mergeCell ref="A506:A507"/>
    <mergeCell ref="B506:B509"/>
    <mergeCell ref="A508:A509"/>
    <mergeCell ref="H514:H515"/>
    <mergeCell ref="I514:I515"/>
    <mergeCell ref="J520:K521"/>
    <mergeCell ref="L520:L523"/>
    <mergeCell ref="J522:K523"/>
    <mergeCell ref="J525:K526"/>
    <mergeCell ref="A512:A513"/>
    <mergeCell ref="B512:B515"/>
    <mergeCell ref="C512:G513"/>
    <mergeCell ref="H512:H513"/>
    <mergeCell ref="I512:I513"/>
    <mergeCell ref="A514:A515"/>
    <mergeCell ref="C514:G515"/>
    <mergeCell ref="C458:G459"/>
    <mergeCell ref="H458:H459"/>
    <mergeCell ref="I458:I459"/>
    <mergeCell ref="C460:G461"/>
    <mergeCell ref="H460:H461"/>
    <mergeCell ref="I460:I461"/>
    <mergeCell ref="L461:L464"/>
    <mergeCell ref="G463:I463"/>
    <mergeCell ref="C464:G465"/>
    <mergeCell ref="H464:H465"/>
    <mergeCell ref="I464:I465"/>
    <mergeCell ref="L473:L476"/>
    <mergeCell ref="G475:I475"/>
    <mergeCell ref="I476:I477"/>
    <mergeCell ref="C476:G477"/>
    <mergeCell ref="H476:H477"/>
    <mergeCell ref="C478:G479"/>
    <mergeCell ref="H478:H479"/>
    <mergeCell ref="I478:I479"/>
    <mergeCell ref="H482:H483"/>
    <mergeCell ref="I482:I483"/>
    <mergeCell ref="H488:H489"/>
    <mergeCell ref="I488:I489"/>
    <mergeCell ref="L497:L500"/>
    <mergeCell ref="G499:I499"/>
    <mergeCell ref="H500:H501"/>
    <mergeCell ref="I500:I501"/>
    <mergeCell ref="C482:G483"/>
    <mergeCell ref="C484:G485"/>
    <mergeCell ref="H484:H485"/>
    <mergeCell ref="I484:I485"/>
    <mergeCell ref="L485:L488"/>
    <mergeCell ref="G487:I487"/>
    <mergeCell ref="C488:G489"/>
    <mergeCell ref="B476:B479"/>
    <mergeCell ref="A478:A479"/>
    <mergeCell ref="B482:B485"/>
    <mergeCell ref="A484:A485"/>
    <mergeCell ref="A488:A489"/>
    <mergeCell ref="B488:B491"/>
    <mergeCell ref="A490:A491"/>
    <mergeCell ref="A494:A495"/>
    <mergeCell ref="B494:B497"/>
    <mergeCell ref="A496:A497"/>
    <mergeCell ref="A500:A501"/>
    <mergeCell ref="B500:B503"/>
    <mergeCell ref="C500:G501"/>
    <mergeCell ref="A502:A503"/>
    <mergeCell ref="M413:Q414"/>
    <mergeCell ref="M415:Q416"/>
    <mergeCell ref="R415:R416"/>
    <mergeCell ref="S415:S416"/>
    <mergeCell ref="H412:H413"/>
    <mergeCell ref="I412:I413"/>
    <mergeCell ref="R412:S412"/>
    <mergeCell ref="L413:L416"/>
    <mergeCell ref="R413:R414"/>
    <mergeCell ref="S413:S414"/>
    <mergeCell ref="G415:I415"/>
    <mergeCell ref="AG419:AK420"/>
    <mergeCell ref="AG421:AK422"/>
    <mergeCell ref="AL421:AL422"/>
    <mergeCell ref="AM421:AM422"/>
    <mergeCell ref="H418:H419"/>
    <mergeCell ref="I418:I419"/>
    <mergeCell ref="AL418:AM418"/>
    <mergeCell ref="AF419:AF422"/>
    <mergeCell ref="AL419:AL420"/>
    <mergeCell ref="AM419:AM420"/>
    <mergeCell ref="G421:I421"/>
    <mergeCell ref="A416:A417"/>
    <mergeCell ref="B416:B419"/>
    <mergeCell ref="C416:G417"/>
    <mergeCell ref="H416:H417"/>
    <mergeCell ref="I416:I417"/>
    <mergeCell ref="A418:A419"/>
    <mergeCell ref="C418:G419"/>
    <mergeCell ref="M425:Q426"/>
    <mergeCell ref="M427:Q428"/>
    <mergeCell ref="R427:R428"/>
    <mergeCell ref="S427:S428"/>
    <mergeCell ref="V431:V434"/>
    <mergeCell ref="W433:AA434"/>
    <mergeCell ref="AB433:AB434"/>
    <mergeCell ref="AC433:AC434"/>
    <mergeCell ref="R436:S436"/>
    <mergeCell ref="H424:H425"/>
    <mergeCell ref="I424:I425"/>
    <mergeCell ref="R424:S424"/>
    <mergeCell ref="L425:L428"/>
    <mergeCell ref="R425:R426"/>
    <mergeCell ref="S425:S426"/>
    <mergeCell ref="G427:I427"/>
    <mergeCell ref="A422:A423"/>
    <mergeCell ref="B422:B425"/>
    <mergeCell ref="C422:G423"/>
    <mergeCell ref="H422:H423"/>
    <mergeCell ref="I422:I423"/>
    <mergeCell ref="A424:A425"/>
    <mergeCell ref="C424:G425"/>
    <mergeCell ref="H430:H431"/>
    <mergeCell ref="I430:I431"/>
    <mergeCell ref="AB430:AC430"/>
    <mergeCell ref="W431:AA432"/>
    <mergeCell ref="AB431:AB432"/>
    <mergeCell ref="AC431:AC432"/>
    <mergeCell ref="A430:A431"/>
    <mergeCell ref="A434:A435"/>
    <mergeCell ref="B434:B437"/>
    <mergeCell ref="A436:A437"/>
    <mergeCell ref="A428:A429"/>
    <mergeCell ref="B428:B431"/>
    <mergeCell ref="C428:G429"/>
    <mergeCell ref="H428:H429"/>
    <mergeCell ref="I428:I429"/>
    <mergeCell ref="C430:G431"/>
    <mergeCell ref="G433:I433"/>
    <mergeCell ref="C434:G435"/>
    <mergeCell ref="H434:H435"/>
    <mergeCell ref="I434:I435"/>
    <mergeCell ref="C436:G437"/>
    <mergeCell ref="H436:H437"/>
    <mergeCell ref="I436:I437"/>
    <mergeCell ref="L437:L440"/>
    <mergeCell ref="C442:G443"/>
    <mergeCell ref="H442:H443"/>
    <mergeCell ref="AB442:AC442"/>
    <mergeCell ref="W443:AA444"/>
    <mergeCell ref="AB443:AB444"/>
    <mergeCell ref="AC443:AC444"/>
    <mergeCell ref="I442:I443"/>
    <mergeCell ref="G445:I445"/>
    <mergeCell ref="W445:AA446"/>
    <mergeCell ref="AB445:AB446"/>
    <mergeCell ref="AC445:AC446"/>
    <mergeCell ref="M437:Q438"/>
    <mergeCell ref="R437:R438"/>
    <mergeCell ref="S437:S438"/>
    <mergeCell ref="M439:Q440"/>
    <mergeCell ref="R439:R440"/>
    <mergeCell ref="S439:S440"/>
    <mergeCell ref="V443:V446"/>
    <mergeCell ref="G439:I439"/>
    <mergeCell ref="A440:A441"/>
    <mergeCell ref="B440:B443"/>
    <mergeCell ref="C440:G441"/>
    <mergeCell ref="H440:H441"/>
    <mergeCell ref="I440:I441"/>
    <mergeCell ref="A442:A443"/>
    <mergeCell ref="A446:A447"/>
    <mergeCell ref="B446:B449"/>
    <mergeCell ref="C446:G447"/>
    <mergeCell ref="H446:H447"/>
    <mergeCell ref="I446:I447"/>
    <mergeCell ref="A448:A449"/>
    <mergeCell ref="C448:G449"/>
    <mergeCell ref="M449:Q450"/>
    <mergeCell ref="M451:Q452"/>
    <mergeCell ref="R451:R452"/>
    <mergeCell ref="S451:S452"/>
    <mergeCell ref="V455:V458"/>
    <mergeCell ref="W457:AA458"/>
    <mergeCell ref="AB457:AB458"/>
    <mergeCell ref="AC457:AC458"/>
    <mergeCell ref="R460:S460"/>
    <mergeCell ref="H448:H449"/>
    <mergeCell ref="I448:I449"/>
    <mergeCell ref="R448:S448"/>
    <mergeCell ref="L449:L452"/>
    <mergeCell ref="R449:R450"/>
    <mergeCell ref="S449:S450"/>
    <mergeCell ref="G451:I451"/>
    <mergeCell ref="H454:H455"/>
    <mergeCell ref="I454:I455"/>
    <mergeCell ref="AB454:AC454"/>
    <mergeCell ref="W455:AA456"/>
    <mergeCell ref="AB455:AB456"/>
    <mergeCell ref="AC455:AC456"/>
    <mergeCell ref="A452:A453"/>
    <mergeCell ref="B452:B455"/>
    <mergeCell ref="C452:G453"/>
    <mergeCell ref="H452:H453"/>
    <mergeCell ref="I452:I453"/>
    <mergeCell ref="C454:G455"/>
    <mergeCell ref="G457:I457"/>
    <mergeCell ref="M461:Q462"/>
    <mergeCell ref="R461:R462"/>
    <mergeCell ref="S461:S462"/>
    <mergeCell ref="M463:Q464"/>
    <mergeCell ref="R463:R464"/>
    <mergeCell ref="S463:S464"/>
    <mergeCell ref="A454:A455"/>
    <mergeCell ref="A458:A459"/>
    <mergeCell ref="B458:B461"/>
    <mergeCell ref="A460:A461"/>
    <mergeCell ref="A464:A465"/>
    <mergeCell ref="B464:B467"/>
    <mergeCell ref="A466:A467"/>
    <mergeCell ref="R475:R476"/>
    <mergeCell ref="AB478:AC478"/>
    <mergeCell ref="V479:V482"/>
    <mergeCell ref="W479:AA480"/>
    <mergeCell ref="AB479:AB480"/>
    <mergeCell ref="AC479:AC480"/>
    <mergeCell ref="AC481:AC482"/>
    <mergeCell ref="AB493:AB494"/>
    <mergeCell ref="AC493:AC494"/>
    <mergeCell ref="R496:S496"/>
    <mergeCell ref="V491:V494"/>
    <mergeCell ref="V503:V506"/>
    <mergeCell ref="W503:AA504"/>
    <mergeCell ref="AB503:AB504"/>
    <mergeCell ref="AC503:AC504"/>
    <mergeCell ref="W505:AA506"/>
    <mergeCell ref="AB505:AB506"/>
    <mergeCell ref="AC505:AC506"/>
    <mergeCell ref="R508:S508"/>
    <mergeCell ref="W481:AA482"/>
    <mergeCell ref="AB481:AB482"/>
    <mergeCell ref="W491:AA492"/>
    <mergeCell ref="AB491:AB492"/>
    <mergeCell ref="AC491:AC492"/>
    <mergeCell ref="W493:AA494"/>
    <mergeCell ref="AB502:AC502"/>
    <mergeCell ref="AG469:AK470"/>
    <mergeCell ref="AL469:AL470"/>
    <mergeCell ref="C466:G467"/>
    <mergeCell ref="H466:H467"/>
    <mergeCell ref="AK466:AM466"/>
    <mergeCell ref="AF467:AF470"/>
    <mergeCell ref="AG467:AK468"/>
    <mergeCell ref="AL467:AL468"/>
    <mergeCell ref="AM467:AM468"/>
    <mergeCell ref="AM469:AM470"/>
    <mergeCell ref="C470:G471"/>
    <mergeCell ref="C472:G473"/>
    <mergeCell ref="H472:H473"/>
    <mergeCell ref="I472:I473"/>
    <mergeCell ref="R472:S472"/>
    <mergeCell ref="M473:Q474"/>
    <mergeCell ref="R473:R474"/>
    <mergeCell ref="S473:S474"/>
    <mergeCell ref="M475:Q476"/>
    <mergeCell ref="I470:I471"/>
    <mergeCell ref="G481:I481"/>
    <mergeCell ref="I466:I467"/>
    <mergeCell ref="G469:I469"/>
    <mergeCell ref="A470:A471"/>
    <mergeCell ref="B470:B473"/>
    <mergeCell ref="H470:H471"/>
    <mergeCell ref="A472:A473"/>
    <mergeCell ref="A476:A477"/>
    <mergeCell ref="A482:A483"/>
    <mergeCell ref="S487:S488"/>
    <mergeCell ref="AB490:AC490"/>
    <mergeCell ref="S475:S476"/>
    <mergeCell ref="R484:S484"/>
    <mergeCell ref="M485:Q486"/>
    <mergeCell ref="R485:R486"/>
    <mergeCell ref="S485:S486"/>
    <mergeCell ref="M487:Q488"/>
    <mergeCell ref="R487:R488"/>
    <mergeCell ref="M534:Q535"/>
    <mergeCell ref="R534:R535"/>
    <mergeCell ref="J532:K533"/>
    <mergeCell ref="L532:L535"/>
    <mergeCell ref="M532:Q533"/>
    <mergeCell ref="R532:R533"/>
    <mergeCell ref="S532:S533"/>
    <mergeCell ref="T532:T533"/>
    <mergeCell ref="J534:K535"/>
    <mergeCell ref="S534:S535"/>
    <mergeCell ref="C490:G491"/>
    <mergeCell ref="H490:H491"/>
    <mergeCell ref="I490:I491"/>
    <mergeCell ref="G493:I493"/>
    <mergeCell ref="C494:G495"/>
    <mergeCell ref="H494:H495"/>
    <mergeCell ref="I494:I495"/>
    <mergeCell ref="C496:G497"/>
    <mergeCell ref="H496:H497"/>
    <mergeCell ref="I496:I497"/>
    <mergeCell ref="M497:Q498"/>
    <mergeCell ref="R497:R498"/>
    <mergeCell ref="S497:S498"/>
    <mergeCell ref="M499:Q500"/>
    <mergeCell ref="M511:Q512"/>
    <mergeCell ref="A517:AN517"/>
    <mergeCell ref="R499:R500"/>
    <mergeCell ref="S499:S500"/>
    <mergeCell ref="M509:Q510"/>
    <mergeCell ref="R509:R510"/>
    <mergeCell ref="S509:S510"/>
    <mergeCell ref="R511:R512"/>
    <mergeCell ref="S511:S512"/>
    <mergeCell ref="AB528:AB529"/>
    <mergeCell ref="AC528:AC529"/>
    <mergeCell ref="T522:T523"/>
    <mergeCell ref="AB525:AC525"/>
    <mergeCell ref="V526:V529"/>
    <mergeCell ref="W526:AA527"/>
    <mergeCell ref="AB526:AB527"/>
    <mergeCell ref="AC526:AC527"/>
    <mergeCell ref="W528:AA529"/>
    <mergeCell ref="R531:S531"/>
    <mergeCell ref="R519:S519"/>
    <mergeCell ref="M520:Q521"/>
    <mergeCell ref="R520:R521"/>
    <mergeCell ref="S520:S521"/>
    <mergeCell ref="M522:Q523"/>
    <mergeCell ref="R522:R523"/>
    <mergeCell ref="S522:S523"/>
    <mergeCell ref="M182:Q182"/>
    <mergeCell ref="L184:S184"/>
    <mergeCell ref="L186:L187"/>
    <mergeCell ref="V186:V187"/>
    <mergeCell ref="W186:AA186"/>
    <mergeCell ref="AF186:AF187"/>
    <mergeCell ref="W187:AA187"/>
    <mergeCell ref="M186:Q186"/>
    <mergeCell ref="M187:Q187"/>
    <mergeCell ref="M188:Q188"/>
    <mergeCell ref="W188:AA188"/>
    <mergeCell ref="M189:Q189"/>
    <mergeCell ref="W189:AA189"/>
    <mergeCell ref="W192:AA192"/>
    <mergeCell ref="M175:Q175"/>
    <mergeCell ref="M176:Q176"/>
    <mergeCell ref="M177:Q177"/>
    <mergeCell ref="R177:S177"/>
    <mergeCell ref="M179:Q179"/>
    <mergeCell ref="M180:Q180"/>
    <mergeCell ref="M181:Q181"/>
    <mergeCell ref="M190:Q190"/>
    <mergeCell ref="R190:S190"/>
    <mergeCell ref="W190:AA190"/>
    <mergeCell ref="AB190:AC190"/>
    <mergeCell ref="AL190:AM190"/>
    <mergeCell ref="V188:V189"/>
    <mergeCell ref="V192:V193"/>
    <mergeCell ref="V194:V195"/>
    <mergeCell ref="V198:V199"/>
    <mergeCell ref="AG192:AK192"/>
    <mergeCell ref="AG193:AK193"/>
    <mergeCell ref="AG186:AK186"/>
    <mergeCell ref="AG187:AK187"/>
    <mergeCell ref="AF188:AF189"/>
    <mergeCell ref="AG188:AK188"/>
    <mergeCell ref="AG189:AK189"/>
    <mergeCell ref="AG190:AK190"/>
    <mergeCell ref="AF192:AF193"/>
    <mergeCell ref="W193:AA193"/>
    <mergeCell ref="W194:AA194"/>
    <mergeCell ref="W195:AA195"/>
    <mergeCell ref="W196:AA196"/>
    <mergeCell ref="AB196:AC196"/>
    <mergeCell ref="W198:AA198"/>
    <mergeCell ref="W199:AA199"/>
    <mergeCell ref="V207:AC207"/>
    <mergeCell ref="AF207:AM207"/>
    <mergeCell ref="W211:AA211"/>
    <mergeCell ref="W212:AA212"/>
    <mergeCell ref="W213:AA213"/>
    <mergeCell ref="AB213:AC213"/>
    <mergeCell ref="W215:AA215"/>
    <mergeCell ref="W216:AA216"/>
    <mergeCell ref="W217:AA217"/>
    <mergeCell ref="W218:AA218"/>
    <mergeCell ref="W219:AA219"/>
    <mergeCell ref="AB219:AC219"/>
    <mergeCell ref="W221:AA221"/>
    <mergeCell ref="W222:AA222"/>
    <mergeCell ref="W223:AA223"/>
    <mergeCell ref="AB223:AC223"/>
    <mergeCell ref="W200:AA200"/>
    <mergeCell ref="AB200:AC200"/>
    <mergeCell ref="AG200:AK200"/>
    <mergeCell ref="AL200:AM200"/>
    <mergeCell ref="W202:AA202"/>
    <mergeCell ref="W203:AA203"/>
    <mergeCell ref="AG203:AK203"/>
    <mergeCell ref="W204:AA204"/>
    <mergeCell ref="AG204:AK204"/>
    <mergeCell ref="W205:AA205"/>
    <mergeCell ref="AG205:AK205"/>
    <mergeCell ref="W209:AA209"/>
    <mergeCell ref="AF209:AF210"/>
    <mergeCell ref="AG209:AK209"/>
    <mergeCell ref="W210:AA210"/>
    <mergeCell ref="AG210:AK210"/>
    <mergeCell ref="AF211:AF212"/>
    <mergeCell ref="AG211:AK211"/>
    <mergeCell ref="AF215:AF216"/>
    <mergeCell ref="AF217:AF218"/>
    <mergeCell ref="AF221:AF222"/>
    <mergeCell ref="AG219:AK219"/>
    <mergeCell ref="AL219:AM219"/>
    <mergeCell ref="AG221:AK221"/>
    <mergeCell ref="AG222:AK222"/>
    <mergeCell ref="AG223:AK223"/>
    <mergeCell ref="AL223:AM223"/>
    <mergeCell ref="AG225:AK225"/>
    <mergeCell ref="AG226:AK226"/>
    <mergeCell ref="AG212:AK212"/>
    <mergeCell ref="AG213:AK213"/>
    <mergeCell ref="AL213:AM213"/>
    <mergeCell ref="AG215:AK215"/>
    <mergeCell ref="AG216:AK216"/>
    <mergeCell ref="AG217:AK217"/>
    <mergeCell ref="AG218:AK218"/>
    <mergeCell ref="W225:AA225"/>
    <mergeCell ref="W226:AA226"/>
    <mergeCell ref="L221:L222"/>
    <mergeCell ref="L232:L233"/>
    <mergeCell ref="L192:L193"/>
    <mergeCell ref="L194:L195"/>
    <mergeCell ref="L198:L199"/>
    <mergeCell ref="L209:L210"/>
    <mergeCell ref="L211:L212"/>
    <mergeCell ref="L215:L216"/>
    <mergeCell ref="L217:L218"/>
    <mergeCell ref="M192:Q192"/>
    <mergeCell ref="M193:Q193"/>
    <mergeCell ref="M194:Q194"/>
    <mergeCell ref="M195:Q195"/>
    <mergeCell ref="M196:Q196"/>
    <mergeCell ref="R196:S196"/>
    <mergeCell ref="M198:Q198"/>
    <mergeCell ref="M199:Q199"/>
    <mergeCell ref="M200:Q200"/>
    <mergeCell ref="R200:S200"/>
    <mergeCell ref="M202:Q202"/>
    <mergeCell ref="M203:Q203"/>
    <mergeCell ref="M204:Q204"/>
    <mergeCell ref="M205:Q205"/>
    <mergeCell ref="L207:S207"/>
    <mergeCell ref="M209:Q209"/>
    <mergeCell ref="V209:V210"/>
    <mergeCell ref="M210:Q210"/>
    <mergeCell ref="M211:Q211"/>
    <mergeCell ref="V211:V212"/>
    <mergeCell ref="M212:Q212"/>
    <mergeCell ref="M213:Q213"/>
    <mergeCell ref="R213:S213"/>
    <mergeCell ref="M215:Q215"/>
    <mergeCell ref="V215:V216"/>
    <mergeCell ref="M216:Q216"/>
    <mergeCell ref="M217:Q217"/>
    <mergeCell ref="V217:V218"/>
    <mergeCell ref="M218:Q218"/>
    <mergeCell ref="M219:Q219"/>
    <mergeCell ref="R219:S219"/>
    <mergeCell ref="M221:Q221"/>
    <mergeCell ref="V221:V222"/>
    <mergeCell ref="M222:Q222"/>
    <mergeCell ref="R223:S223"/>
    <mergeCell ref="M223:Q223"/>
    <mergeCell ref="M225:Q225"/>
    <mergeCell ref="M226:Q226"/>
    <mergeCell ref="M227:Q227"/>
    <mergeCell ref="W227:AA227"/>
    <mergeCell ref="M228:Q228"/>
    <mergeCell ref="W228:AA228"/>
    <mergeCell ref="V232:V233"/>
    <mergeCell ref="V234:V235"/>
    <mergeCell ref="W235:AA235"/>
    <mergeCell ref="C233:G233"/>
    <mergeCell ref="C234:G234"/>
    <mergeCell ref="L234:L235"/>
    <mergeCell ref="C235:G235"/>
    <mergeCell ref="C226:G226"/>
    <mergeCell ref="C227:G227"/>
    <mergeCell ref="C228:G228"/>
    <mergeCell ref="B230:I230"/>
    <mergeCell ref="B232:B233"/>
    <mergeCell ref="C232:G232"/>
    <mergeCell ref="B234:B235"/>
    <mergeCell ref="C177:G177"/>
    <mergeCell ref="H177:I177"/>
    <mergeCell ref="C179:G179"/>
    <mergeCell ref="C180:G180"/>
    <mergeCell ref="C181:G181"/>
    <mergeCell ref="C182:G182"/>
    <mergeCell ref="B184:I184"/>
    <mergeCell ref="B186:B187"/>
    <mergeCell ref="C186:G186"/>
    <mergeCell ref="C187:G187"/>
    <mergeCell ref="B188:B189"/>
    <mergeCell ref="C188:G188"/>
    <mergeCell ref="L188:L189"/>
    <mergeCell ref="C189:G189"/>
    <mergeCell ref="C190:G190"/>
    <mergeCell ref="H190:I190"/>
    <mergeCell ref="B192:B193"/>
    <mergeCell ref="C192:G192"/>
    <mergeCell ref="C193:G193"/>
    <mergeCell ref="B194:B195"/>
    <mergeCell ref="C194:G194"/>
    <mergeCell ref="C195:G195"/>
    <mergeCell ref="C196:G196"/>
    <mergeCell ref="H196:I196"/>
    <mergeCell ref="B198:B199"/>
    <mergeCell ref="C198:G198"/>
    <mergeCell ref="C199:G199"/>
    <mergeCell ref="H200:I200"/>
    <mergeCell ref="C200:G200"/>
    <mergeCell ref="C202:G202"/>
    <mergeCell ref="C203:G203"/>
    <mergeCell ref="C204:G204"/>
    <mergeCell ref="C205:G205"/>
    <mergeCell ref="B207:I207"/>
    <mergeCell ref="B209:B210"/>
    <mergeCell ref="B217:B218"/>
    <mergeCell ref="B221:B222"/>
    <mergeCell ref="C221:G221"/>
    <mergeCell ref="C222:G222"/>
    <mergeCell ref="C223:G223"/>
    <mergeCell ref="H223:I223"/>
    <mergeCell ref="C225:G225"/>
    <mergeCell ref="L238:L239"/>
    <mergeCell ref="L240:L241"/>
    <mergeCell ref="B244:B245"/>
    <mergeCell ref="C244:G244"/>
    <mergeCell ref="L244:L245"/>
    <mergeCell ref="C245:G245"/>
    <mergeCell ref="H246:I246"/>
    <mergeCell ref="C255:G255"/>
    <mergeCell ref="L255:L256"/>
    <mergeCell ref="C256:G256"/>
    <mergeCell ref="C246:G246"/>
    <mergeCell ref="C248:G248"/>
    <mergeCell ref="C249:G249"/>
    <mergeCell ref="C250:G250"/>
    <mergeCell ref="C251:G251"/>
    <mergeCell ref="B253:I253"/>
    <mergeCell ref="B255:B256"/>
    <mergeCell ref="L257:L258"/>
    <mergeCell ref="L261:L262"/>
    <mergeCell ref="L263:L264"/>
    <mergeCell ref="L267:L268"/>
    <mergeCell ref="L278:L279"/>
    <mergeCell ref="L280:L281"/>
    <mergeCell ref="L284:L285"/>
    <mergeCell ref="L286:L287"/>
    <mergeCell ref="B261:B262"/>
    <mergeCell ref="B263:B264"/>
    <mergeCell ref="B267:B268"/>
    <mergeCell ref="B278:B279"/>
    <mergeCell ref="B280:B281"/>
    <mergeCell ref="B284:B285"/>
    <mergeCell ref="B286:B287"/>
    <mergeCell ref="B257:B258"/>
    <mergeCell ref="C257:G257"/>
    <mergeCell ref="C258:G258"/>
    <mergeCell ref="C259:G259"/>
    <mergeCell ref="H259:I259"/>
    <mergeCell ref="C261:G261"/>
    <mergeCell ref="C262:G262"/>
    <mergeCell ref="C263:G263"/>
    <mergeCell ref="C264:G264"/>
    <mergeCell ref="C265:G265"/>
    <mergeCell ref="H265:I265"/>
    <mergeCell ref="C267:G267"/>
    <mergeCell ref="C268:G268"/>
    <mergeCell ref="H269:I269"/>
    <mergeCell ref="C269:G269"/>
    <mergeCell ref="C271:G271"/>
    <mergeCell ref="C272:G272"/>
    <mergeCell ref="C273:G273"/>
    <mergeCell ref="C274:G274"/>
    <mergeCell ref="B276:I276"/>
    <mergeCell ref="C278:G278"/>
    <mergeCell ref="C303:G303"/>
    <mergeCell ref="C304:G304"/>
    <mergeCell ref="C305:G305"/>
    <mergeCell ref="H305:I305"/>
    <mergeCell ref="C307:G307"/>
    <mergeCell ref="C308:G308"/>
    <mergeCell ref="C309:G309"/>
    <mergeCell ref="C310:G310"/>
    <mergeCell ref="C311:G311"/>
    <mergeCell ref="H311:I311"/>
    <mergeCell ref="C313:G313"/>
    <mergeCell ref="C314:G314"/>
    <mergeCell ref="C315:G315"/>
    <mergeCell ref="H315:I315"/>
    <mergeCell ref="C279:G279"/>
    <mergeCell ref="C280:G280"/>
    <mergeCell ref="C281:G281"/>
    <mergeCell ref="C282:G282"/>
    <mergeCell ref="H282:I282"/>
    <mergeCell ref="C284:G284"/>
    <mergeCell ref="C285:G285"/>
    <mergeCell ref="C286:G286"/>
    <mergeCell ref="C287:G287"/>
    <mergeCell ref="C288:G288"/>
    <mergeCell ref="H288:I288"/>
    <mergeCell ref="B290:B291"/>
    <mergeCell ref="C290:G290"/>
    <mergeCell ref="L290:L291"/>
    <mergeCell ref="C291:G291"/>
    <mergeCell ref="C292:G292"/>
    <mergeCell ref="H292:I292"/>
    <mergeCell ref="C294:G294"/>
    <mergeCell ref="C295:G295"/>
    <mergeCell ref="C296:G296"/>
    <mergeCell ref="C297:G297"/>
    <mergeCell ref="B299:I299"/>
    <mergeCell ref="B301:B302"/>
    <mergeCell ref="C301:G301"/>
    <mergeCell ref="L301:L302"/>
    <mergeCell ref="C302:G302"/>
    <mergeCell ref="B303:B304"/>
    <mergeCell ref="L303:L304"/>
    <mergeCell ref="B307:B308"/>
    <mergeCell ref="B309:B310"/>
    <mergeCell ref="B313:B314"/>
    <mergeCell ref="L307:L308"/>
    <mergeCell ref="L309:L310"/>
    <mergeCell ref="L313:L314"/>
    <mergeCell ref="C317:G317"/>
    <mergeCell ref="C318:G318"/>
    <mergeCell ref="C319:G319"/>
    <mergeCell ref="C320:G320"/>
    <mergeCell ref="M239:Q239"/>
    <mergeCell ref="M240:Q240"/>
    <mergeCell ref="M241:Q241"/>
    <mergeCell ref="M242:Q242"/>
    <mergeCell ref="R242:S242"/>
    <mergeCell ref="M244:Q244"/>
    <mergeCell ref="M245:Q245"/>
    <mergeCell ref="M246:Q246"/>
    <mergeCell ref="R246:S246"/>
    <mergeCell ref="M248:Q248"/>
    <mergeCell ref="M249:Q249"/>
    <mergeCell ref="M250:Q250"/>
    <mergeCell ref="M251:Q251"/>
    <mergeCell ref="L253:S253"/>
    <mergeCell ref="W264:AA264"/>
    <mergeCell ref="W265:AA265"/>
    <mergeCell ref="AB265:AC265"/>
    <mergeCell ref="W259:AA259"/>
    <mergeCell ref="W261:AA261"/>
    <mergeCell ref="W262:AA262"/>
    <mergeCell ref="W263:AA263"/>
    <mergeCell ref="M264:Q264"/>
    <mergeCell ref="M265:Q265"/>
    <mergeCell ref="R265:S265"/>
    <mergeCell ref="L230:S230"/>
    <mergeCell ref="V230:AC230"/>
    <mergeCell ref="M232:Q232"/>
    <mergeCell ref="W232:AA232"/>
    <mergeCell ref="M233:Q233"/>
    <mergeCell ref="W233:AA233"/>
    <mergeCell ref="W234:AA234"/>
    <mergeCell ref="M234:Q234"/>
    <mergeCell ref="M235:Q235"/>
    <mergeCell ref="M236:Q236"/>
    <mergeCell ref="R236:S236"/>
    <mergeCell ref="W236:AA236"/>
    <mergeCell ref="AB236:AC236"/>
    <mergeCell ref="M238:Q238"/>
    <mergeCell ref="V240:V241"/>
    <mergeCell ref="V244:V245"/>
    <mergeCell ref="V255:V256"/>
    <mergeCell ref="V257:V258"/>
    <mergeCell ref="V261:V262"/>
    <mergeCell ref="V263:V264"/>
    <mergeCell ref="V267:V268"/>
    <mergeCell ref="V238:V239"/>
    <mergeCell ref="W238:AA238"/>
    <mergeCell ref="W239:AA239"/>
    <mergeCell ref="W240:AA240"/>
    <mergeCell ref="W241:AA241"/>
    <mergeCell ref="W242:AA242"/>
    <mergeCell ref="AB242:AC242"/>
    <mergeCell ref="W244:AA244"/>
    <mergeCell ref="W245:AA245"/>
    <mergeCell ref="W246:AA246"/>
    <mergeCell ref="AB246:AC246"/>
    <mergeCell ref="W248:AA248"/>
    <mergeCell ref="W249:AA249"/>
    <mergeCell ref="W250:AA250"/>
    <mergeCell ref="W251:AA251"/>
    <mergeCell ref="V253:AC253"/>
    <mergeCell ref="W255:AA255"/>
    <mergeCell ref="W256:AA256"/>
    <mergeCell ref="W257:AA257"/>
    <mergeCell ref="W258:AA258"/>
    <mergeCell ref="AB259:AC259"/>
    <mergeCell ref="M267:Q267"/>
    <mergeCell ref="W267:AA267"/>
    <mergeCell ref="M268:Q268"/>
    <mergeCell ref="W268:AA268"/>
    <mergeCell ref="R269:S269"/>
    <mergeCell ref="W269:AA269"/>
    <mergeCell ref="AB269:AC269"/>
    <mergeCell ref="M280:Q280"/>
    <mergeCell ref="M281:Q281"/>
    <mergeCell ref="M282:Q282"/>
    <mergeCell ref="R282:S282"/>
    <mergeCell ref="M284:Q284"/>
    <mergeCell ref="M285:Q285"/>
    <mergeCell ref="M286:Q286"/>
    <mergeCell ref="M287:Q287"/>
    <mergeCell ref="M288:Q288"/>
    <mergeCell ref="R288:S288"/>
    <mergeCell ref="M290:Q290"/>
    <mergeCell ref="M291:Q291"/>
    <mergeCell ref="M292:Q292"/>
    <mergeCell ref="R292:S292"/>
    <mergeCell ref="M294:Q294"/>
    <mergeCell ref="M295:Q295"/>
    <mergeCell ref="M296:Q296"/>
    <mergeCell ref="M297:Q297"/>
    <mergeCell ref="L299:S299"/>
    <mergeCell ref="M301:Q301"/>
    <mergeCell ref="M302:Q302"/>
    <mergeCell ref="V307:V308"/>
    <mergeCell ref="V309:V310"/>
    <mergeCell ref="V313:V314"/>
    <mergeCell ref="M303:Q303"/>
    <mergeCell ref="M304:Q304"/>
    <mergeCell ref="M305:Q305"/>
    <mergeCell ref="R305:S305"/>
    <mergeCell ref="M307:Q307"/>
    <mergeCell ref="M308:Q308"/>
    <mergeCell ref="M309:Q309"/>
    <mergeCell ref="M317:Q317"/>
    <mergeCell ref="M318:Q318"/>
    <mergeCell ref="M319:Q319"/>
    <mergeCell ref="M320:Q320"/>
    <mergeCell ref="M310:Q310"/>
    <mergeCell ref="M311:Q311"/>
    <mergeCell ref="R311:S311"/>
    <mergeCell ref="M313:Q313"/>
    <mergeCell ref="M314:Q314"/>
    <mergeCell ref="M315:Q315"/>
    <mergeCell ref="R315:S315"/>
    <mergeCell ref="W304:AA304"/>
    <mergeCell ref="W305:AA305"/>
    <mergeCell ref="AB305:AC305"/>
    <mergeCell ref="W307:AA307"/>
    <mergeCell ref="W308:AA308"/>
    <mergeCell ref="W309:AA309"/>
    <mergeCell ref="W310:AA310"/>
    <mergeCell ref="W318:AA318"/>
    <mergeCell ref="W319:AA319"/>
    <mergeCell ref="W320:AA320"/>
    <mergeCell ref="W311:AA311"/>
    <mergeCell ref="AB311:AC311"/>
    <mergeCell ref="W313:AA313"/>
    <mergeCell ref="W314:AA314"/>
    <mergeCell ref="W315:AA315"/>
    <mergeCell ref="AB315:AC315"/>
    <mergeCell ref="W317:AA317"/>
    <mergeCell ref="W273:AA273"/>
    <mergeCell ref="W274:AA274"/>
    <mergeCell ref="M269:Q269"/>
    <mergeCell ref="M271:Q271"/>
    <mergeCell ref="W271:AA271"/>
    <mergeCell ref="M272:Q272"/>
    <mergeCell ref="W272:AA272"/>
    <mergeCell ref="M273:Q273"/>
    <mergeCell ref="M274:Q274"/>
    <mergeCell ref="V278:V279"/>
    <mergeCell ref="V280:V281"/>
    <mergeCell ref="V284:V285"/>
    <mergeCell ref="V286:V287"/>
    <mergeCell ref="V290:V291"/>
    <mergeCell ref="V301:V302"/>
    <mergeCell ref="V303:V304"/>
    <mergeCell ref="L276:S276"/>
    <mergeCell ref="V276:AC276"/>
    <mergeCell ref="M278:Q278"/>
    <mergeCell ref="W278:AA278"/>
    <mergeCell ref="M279:Q279"/>
    <mergeCell ref="W279:AA279"/>
    <mergeCell ref="W280:AA280"/>
    <mergeCell ref="W281:AA281"/>
    <mergeCell ref="W282:AA282"/>
    <mergeCell ref="AB282:AC282"/>
    <mergeCell ref="W284:AA284"/>
    <mergeCell ref="W285:AA285"/>
    <mergeCell ref="W286:AA286"/>
    <mergeCell ref="W287:AA287"/>
    <mergeCell ref="W288:AA288"/>
    <mergeCell ref="AB288:AC288"/>
    <mergeCell ref="W290:AA290"/>
    <mergeCell ref="W291:AA291"/>
    <mergeCell ref="W292:AA292"/>
    <mergeCell ref="AB292:AC292"/>
    <mergeCell ref="W294:AA294"/>
    <mergeCell ref="W295:AA295"/>
    <mergeCell ref="W296:AA296"/>
    <mergeCell ref="W297:AA297"/>
    <mergeCell ref="V299:AC299"/>
    <mergeCell ref="W301:AA301"/>
    <mergeCell ref="W302:AA302"/>
    <mergeCell ref="W303:AA303"/>
    <mergeCell ref="AG264:AK264"/>
    <mergeCell ref="AG265:AK265"/>
    <mergeCell ref="AL265:AM265"/>
    <mergeCell ref="AG257:AK257"/>
    <mergeCell ref="AG258:AK258"/>
    <mergeCell ref="AG259:AK259"/>
    <mergeCell ref="AL259:AM259"/>
    <mergeCell ref="AG261:AK261"/>
    <mergeCell ref="AG262:AK262"/>
    <mergeCell ref="AG263:AK263"/>
    <mergeCell ref="AG282:AK282"/>
    <mergeCell ref="AL282:AM282"/>
    <mergeCell ref="AF284:AF285"/>
    <mergeCell ref="AG284:AK284"/>
    <mergeCell ref="AG285:AK285"/>
    <mergeCell ref="AF286:AF287"/>
    <mergeCell ref="AG286:AK286"/>
    <mergeCell ref="AG287:AK287"/>
    <mergeCell ref="AG288:AK288"/>
    <mergeCell ref="AL288:AM288"/>
    <mergeCell ref="AF290:AF291"/>
    <mergeCell ref="AG290:AK290"/>
    <mergeCell ref="AG291:AK291"/>
    <mergeCell ref="AL292:AM292"/>
    <mergeCell ref="AG292:AK292"/>
    <mergeCell ref="AG294:AK294"/>
    <mergeCell ref="AG295:AK295"/>
    <mergeCell ref="AG296:AK296"/>
    <mergeCell ref="AG297:AK297"/>
    <mergeCell ref="AF299:AM299"/>
    <mergeCell ref="AF301:AF302"/>
    <mergeCell ref="AG301:AK301"/>
    <mergeCell ref="AG302:AK302"/>
    <mergeCell ref="AF303:AF304"/>
    <mergeCell ref="AG303:AK303"/>
    <mergeCell ref="AG304:AK304"/>
    <mergeCell ref="AG305:AK305"/>
    <mergeCell ref="AL305:AM305"/>
    <mergeCell ref="AF309:AF310"/>
    <mergeCell ref="AF313:AF314"/>
    <mergeCell ref="AG313:AK313"/>
    <mergeCell ref="AG314:AK314"/>
    <mergeCell ref="AG315:AK315"/>
    <mergeCell ref="AL315:AM315"/>
    <mergeCell ref="AG317:AK317"/>
    <mergeCell ref="AG318:AK318"/>
    <mergeCell ref="AG319:AK319"/>
    <mergeCell ref="AG320:AK320"/>
    <mergeCell ref="AF307:AF308"/>
    <mergeCell ref="AG307:AK307"/>
    <mergeCell ref="AG308:AK308"/>
    <mergeCell ref="AG309:AK309"/>
    <mergeCell ref="AG310:AK310"/>
    <mergeCell ref="AG311:AK311"/>
    <mergeCell ref="AL311:AM311"/>
    <mergeCell ref="AF194:AF195"/>
    <mergeCell ref="AG194:AK194"/>
    <mergeCell ref="AG195:AK195"/>
    <mergeCell ref="AG196:AK196"/>
    <mergeCell ref="AL196:AM196"/>
    <mergeCell ref="AF198:AF199"/>
    <mergeCell ref="AG198:AK198"/>
    <mergeCell ref="AG199:AK199"/>
    <mergeCell ref="AG202:AK202"/>
    <mergeCell ref="AG227:AK227"/>
    <mergeCell ref="AG228:AK228"/>
    <mergeCell ref="AF230:AM230"/>
    <mergeCell ref="AG232:AK232"/>
    <mergeCell ref="AG233:AK233"/>
    <mergeCell ref="AG234:AK234"/>
    <mergeCell ref="AG235:AK235"/>
    <mergeCell ref="AG236:AK236"/>
    <mergeCell ref="AL236:AM236"/>
    <mergeCell ref="AG238:AK238"/>
    <mergeCell ref="AG239:AK239"/>
    <mergeCell ref="AG240:AK240"/>
    <mergeCell ref="AG241:AK241"/>
    <mergeCell ref="AG242:AK242"/>
    <mergeCell ref="AL242:AM242"/>
    <mergeCell ref="AG244:AK244"/>
    <mergeCell ref="AG245:AK245"/>
    <mergeCell ref="AG246:AK246"/>
    <mergeCell ref="AL246:AM246"/>
    <mergeCell ref="AG248:AK248"/>
    <mergeCell ref="AG249:AK249"/>
    <mergeCell ref="AG250:AK250"/>
    <mergeCell ref="AG251:AK251"/>
    <mergeCell ref="AF253:AM253"/>
    <mergeCell ref="AG255:AK255"/>
    <mergeCell ref="AG256:AK256"/>
    <mergeCell ref="AF261:AF262"/>
    <mergeCell ref="AF263:AF264"/>
    <mergeCell ref="AF267:AF268"/>
    <mergeCell ref="AG267:AK267"/>
    <mergeCell ref="AG268:AK268"/>
    <mergeCell ref="AG269:AK269"/>
    <mergeCell ref="AL269:AM269"/>
    <mergeCell ref="AG271:AK271"/>
    <mergeCell ref="AG272:AK272"/>
    <mergeCell ref="AG273:AK273"/>
    <mergeCell ref="AG274:AK274"/>
    <mergeCell ref="AF276:AM276"/>
    <mergeCell ref="AG278:AK278"/>
    <mergeCell ref="AG279:AK279"/>
    <mergeCell ref="C376:G377"/>
    <mergeCell ref="H376:H377"/>
    <mergeCell ref="R376:S376"/>
    <mergeCell ref="M377:Q378"/>
    <mergeCell ref="R377:R378"/>
    <mergeCell ref="S377:S378"/>
    <mergeCell ref="I376:I377"/>
    <mergeCell ref="L377:L380"/>
    <mergeCell ref="G379:I379"/>
    <mergeCell ref="M379:Q380"/>
    <mergeCell ref="R379:R380"/>
    <mergeCell ref="S379:S380"/>
    <mergeCell ref="G373:I373"/>
    <mergeCell ref="A374:A375"/>
    <mergeCell ref="B374:B377"/>
    <mergeCell ref="C374:G375"/>
    <mergeCell ref="H374:H375"/>
    <mergeCell ref="I374:I375"/>
    <mergeCell ref="A376:A377"/>
    <mergeCell ref="W383:AA384"/>
    <mergeCell ref="W385:AA386"/>
    <mergeCell ref="AB385:AB386"/>
    <mergeCell ref="AC385:AC386"/>
    <mergeCell ref="H382:H383"/>
    <mergeCell ref="I382:I383"/>
    <mergeCell ref="AB382:AC382"/>
    <mergeCell ref="V383:V386"/>
    <mergeCell ref="AB383:AB384"/>
    <mergeCell ref="AC383:AC384"/>
    <mergeCell ref="G385:I385"/>
    <mergeCell ref="A380:A381"/>
    <mergeCell ref="B380:B383"/>
    <mergeCell ref="C380:G381"/>
    <mergeCell ref="H380:H381"/>
    <mergeCell ref="I380:I381"/>
    <mergeCell ref="A382:A383"/>
    <mergeCell ref="C382:G383"/>
    <mergeCell ref="M389:Q390"/>
    <mergeCell ref="M391:Q392"/>
    <mergeCell ref="R391:R392"/>
    <mergeCell ref="S391:S392"/>
    <mergeCell ref="V395:V398"/>
    <mergeCell ref="W397:AA398"/>
    <mergeCell ref="AB397:AB398"/>
    <mergeCell ref="AC397:AC398"/>
    <mergeCell ref="R400:S400"/>
    <mergeCell ref="H388:H389"/>
    <mergeCell ref="I388:I389"/>
    <mergeCell ref="R388:S388"/>
    <mergeCell ref="L389:L392"/>
    <mergeCell ref="R389:R390"/>
    <mergeCell ref="S389:S390"/>
    <mergeCell ref="G391:I391"/>
    <mergeCell ref="A386:A387"/>
    <mergeCell ref="B386:B389"/>
    <mergeCell ref="C386:G387"/>
    <mergeCell ref="H386:H387"/>
    <mergeCell ref="I386:I387"/>
    <mergeCell ref="A388:A389"/>
    <mergeCell ref="C388:G389"/>
    <mergeCell ref="H394:H395"/>
    <mergeCell ref="I394:I395"/>
    <mergeCell ref="AB394:AC394"/>
    <mergeCell ref="W395:AA396"/>
    <mergeCell ref="AB395:AB396"/>
    <mergeCell ref="AC395:AC396"/>
    <mergeCell ref="A394:A395"/>
    <mergeCell ref="A398:A399"/>
    <mergeCell ref="B398:B401"/>
    <mergeCell ref="A400:A401"/>
    <mergeCell ref="A392:A393"/>
    <mergeCell ref="B392:B395"/>
    <mergeCell ref="C392:G393"/>
    <mergeCell ref="H392:H393"/>
    <mergeCell ref="I392:I393"/>
    <mergeCell ref="C394:G395"/>
    <mergeCell ref="G397:I397"/>
  </mergeCells>
  <conditionalFormatting sqref="A1:AN536">
    <cfRule type="cellIs" dxfId="0" priority="1" operator="equal">
      <formula>"Office"</formula>
    </cfRule>
  </conditionalFormatting>
  <conditionalFormatting sqref="G8:AH71">
    <cfRule type="cellIs" dxfId="2" priority="2" operator="equal">
      <formula>"en attente"</formula>
    </cfRule>
  </conditionalFormatting>
  <printOptions gridLines="1" horizontalCentered="1"/>
  <pageMargins bottom="2.715673314558308" footer="0.0" header="0.0" left="0.25" right="0.25" top="0.5974481292028279"/>
  <pageSetup fitToHeight="0" paperSize="8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989EB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525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7"/>
      <c r="T1" s="528"/>
      <c r="U1" s="529"/>
      <c r="V1" s="529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7"/>
    </row>
    <row r="2" ht="27.0" customHeight="1">
      <c r="A2" s="6" t="s">
        <v>1020</v>
      </c>
    </row>
    <row r="3" ht="27.0" customHeight="1">
      <c r="A3" s="7" t="s">
        <v>1021</v>
      </c>
    </row>
    <row r="4" ht="27.0" customHeight="1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1"/>
      <c r="T4" s="530"/>
      <c r="U4" s="530"/>
      <c r="V4" s="532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</row>
    <row r="5" ht="27.0" customHeight="1">
      <c r="A5" s="11" t="s">
        <v>3</v>
      </c>
    </row>
    <row r="6" ht="27.0" customHeight="1">
      <c r="A6" s="530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</row>
    <row r="7" ht="27.0" customHeight="1">
      <c r="A7" s="530"/>
      <c r="B7" s="530"/>
      <c r="C7" s="530"/>
      <c r="D7" s="530"/>
      <c r="E7" s="530"/>
      <c r="F7" s="530"/>
      <c r="G7" s="19" t="s">
        <v>4</v>
      </c>
      <c r="H7" s="13"/>
      <c r="I7" s="14" t="s">
        <v>5</v>
      </c>
      <c r="J7" s="15"/>
      <c r="K7" s="15"/>
      <c r="L7" s="15"/>
      <c r="M7" s="15"/>
      <c r="N7" s="13"/>
      <c r="O7" s="16" t="s">
        <v>6</v>
      </c>
      <c r="P7" s="15"/>
      <c r="Q7" s="15"/>
      <c r="R7" s="15"/>
      <c r="S7" s="13"/>
      <c r="T7" s="533"/>
      <c r="U7" s="534"/>
      <c r="V7" s="19" t="s">
        <v>4</v>
      </c>
      <c r="W7" s="13"/>
      <c r="X7" s="14" t="s">
        <v>5</v>
      </c>
      <c r="Y7" s="15"/>
      <c r="Z7" s="15"/>
      <c r="AA7" s="15"/>
      <c r="AB7" s="13"/>
      <c r="AC7" s="16" t="s">
        <v>6</v>
      </c>
      <c r="AD7" s="15"/>
      <c r="AE7" s="15"/>
      <c r="AF7" s="15"/>
      <c r="AG7" s="15"/>
      <c r="AH7" s="13"/>
      <c r="AI7" s="530"/>
      <c r="AJ7" s="530"/>
      <c r="AK7" s="530"/>
      <c r="AL7" s="530"/>
      <c r="AM7" s="530"/>
      <c r="AN7" s="530"/>
    </row>
    <row r="8" ht="27.0" customHeight="1">
      <c r="A8" s="20"/>
      <c r="B8" s="20"/>
      <c r="C8" s="20"/>
      <c r="D8" s="20"/>
      <c r="E8" s="20"/>
      <c r="F8" s="21"/>
      <c r="G8" s="735" t="s">
        <v>199</v>
      </c>
      <c r="I8" s="23" t="s">
        <v>1022</v>
      </c>
      <c r="J8" s="24"/>
      <c r="K8" s="24"/>
      <c r="L8" s="24"/>
      <c r="M8" s="24"/>
      <c r="N8" s="24"/>
      <c r="O8" s="23" t="s">
        <v>651</v>
      </c>
      <c r="P8" s="24"/>
      <c r="Q8" s="24"/>
      <c r="R8" s="24"/>
      <c r="S8" s="25"/>
      <c r="T8" s="26"/>
      <c r="U8" s="27"/>
      <c r="V8" s="735" t="s">
        <v>207</v>
      </c>
      <c r="X8" s="23" t="s">
        <v>1023</v>
      </c>
      <c r="Y8" s="24"/>
      <c r="Z8" s="24"/>
      <c r="AA8" s="24"/>
      <c r="AB8" s="24"/>
      <c r="AC8" s="24" t="s">
        <v>1024</v>
      </c>
      <c r="AD8" s="23"/>
      <c r="AE8" s="24"/>
      <c r="AF8" s="24"/>
      <c r="AG8" s="24"/>
      <c r="AH8" s="25"/>
      <c r="AI8" s="20"/>
      <c r="AJ8" s="20"/>
      <c r="AK8" s="20"/>
      <c r="AL8" s="20"/>
      <c r="AM8" s="20"/>
      <c r="AN8" s="20"/>
    </row>
    <row r="9" ht="27.0" customHeight="1">
      <c r="A9" s="20"/>
      <c r="B9" s="20"/>
      <c r="C9" s="20"/>
      <c r="D9" s="20"/>
      <c r="E9" s="20"/>
      <c r="F9" s="21"/>
      <c r="G9" s="736" t="s">
        <v>737</v>
      </c>
      <c r="I9" s="30" t="s">
        <v>1025</v>
      </c>
      <c r="J9" s="31"/>
      <c r="K9" s="31"/>
      <c r="L9" s="31"/>
      <c r="M9" s="31"/>
      <c r="N9" s="31"/>
      <c r="O9" s="30" t="s">
        <v>12</v>
      </c>
      <c r="P9" s="31"/>
      <c r="Q9" s="31"/>
      <c r="R9" s="31"/>
      <c r="S9" s="32"/>
      <c r="T9" s="26"/>
      <c r="U9" s="27"/>
      <c r="V9" s="736" t="s">
        <v>164</v>
      </c>
      <c r="X9" s="30" t="s">
        <v>1026</v>
      </c>
      <c r="Y9" s="31"/>
      <c r="Z9" s="31"/>
      <c r="AA9" s="31"/>
      <c r="AB9" s="31"/>
      <c r="AC9" s="31" t="s">
        <v>432</v>
      </c>
      <c r="AD9" s="30"/>
      <c r="AE9" s="31"/>
      <c r="AF9" s="31"/>
      <c r="AG9" s="31"/>
      <c r="AH9" s="32"/>
      <c r="AI9" s="20"/>
      <c r="AJ9" s="20"/>
      <c r="AK9" s="20"/>
      <c r="AL9" s="20"/>
      <c r="AM9" s="20"/>
      <c r="AN9" s="20"/>
    </row>
    <row r="10" ht="27.0" customHeight="1">
      <c r="A10" s="20"/>
      <c r="B10" s="20"/>
      <c r="C10" s="20"/>
      <c r="D10" s="20"/>
      <c r="E10" s="20"/>
      <c r="F10" s="21"/>
      <c r="G10" s="735" t="s">
        <v>33</v>
      </c>
      <c r="I10" s="23" t="s">
        <v>1027</v>
      </c>
      <c r="J10" s="24"/>
      <c r="K10" s="24"/>
      <c r="L10" s="24"/>
      <c r="M10" s="24"/>
      <c r="N10" s="24"/>
      <c r="O10" s="23" t="s">
        <v>48</v>
      </c>
      <c r="P10" s="24"/>
      <c r="Q10" s="24"/>
      <c r="R10" s="24"/>
      <c r="S10" s="25"/>
      <c r="T10" s="26"/>
      <c r="U10" s="27"/>
      <c r="V10" s="735" t="s">
        <v>671</v>
      </c>
      <c r="X10" s="23" t="s">
        <v>1028</v>
      </c>
      <c r="Y10" s="24"/>
      <c r="Z10" s="24"/>
      <c r="AA10" s="24"/>
      <c r="AB10" s="24"/>
      <c r="AC10" s="24" t="s">
        <v>627</v>
      </c>
      <c r="AD10" s="23"/>
      <c r="AE10" s="24"/>
      <c r="AF10" s="24"/>
      <c r="AG10" s="24"/>
      <c r="AH10" s="25"/>
      <c r="AI10" s="20"/>
      <c r="AJ10" s="20"/>
      <c r="AK10" s="20"/>
      <c r="AL10" s="20"/>
      <c r="AM10" s="20"/>
      <c r="AN10" s="20"/>
    </row>
    <row r="11" ht="27.0" customHeight="1">
      <c r="A11" s="20"/>
      <c r="B11" s="20"/>
      <c r="C11" s="20"/>
      <c r="D11" s="20"/>
      <c r="E11" s="20"/>
      <c r="F11" s="21"/>
      <c r="G11" s="736" t="s">
        <v>657</v>
      </c>
      <c r="I11" s="30" t="s">
        <v>1029</v>
      </c>
      <c r="J11" s="31"/>
      <c r="K11" s="31"/>
      <c r="L11" s="31"/>
      <c r="M11" s="31"/>
      <c r="N11" s="31"/>
      <c r="O11" s="30" t="s">
        <v>48</v>
      </c>
      <c r="P11" s="31"/>
      <c r="Q11" s="31"/>
      <c r="R11" s="31"/>
      <c r="S11" s="32"/>
      <c r="T11" s="26"/>
      <c r="U11" s="27"/>
      <c r="V11" s="736" t="s">
        <v>120</v>
      </c>
      <c r="X11" s="30" t="s">
        <v>1030</v>
      </c>
      <c r="Y11" s="31"/>
      <c r="Z11" s="31"/>
      <c r="AA11" s="31"/>
      <c r="AB11" s="31"/>
      <c r="AC11" s="31" t="s">
        <v>144</v>
      </c>
      <c r="AD11" s="30"/>
      <c r="AE11" s="31"/>
      <c r="AF11" s="31"/>
      <c r="AG11" s="31"/>
      <c r="AH11" s="32"/>
      <c r="AI11" s="20"/>
      <c r="AJ11" s="20"/>
      <c r="AK11" s="20"/>
      <c r="AL11" s="20"/>
      <c r="AM11" s="20"/>
      <c r="AN11" s="20"/>
    </row>
    <row r="12" ht="27.0" customHeight="1">
      <c r="A12" s="20"/>
      <c r="B12" s="20"/>
      <c r="C12" s="20"/>
      <c r="D12" s="20"/>
      <c r="E12" s="20"/>
      <c r="F12" s="21"/>
      <c r="G12" s="735" t="s">
        <v>210</v>
      </c>
      <c r="I12" s="23" t="s">
        <v>1031</v>
      </c>
      <c r="J12" s="24"/>
      <c r="K12" s="24"/>
      <c r="L12" s="24"/>
      <c r="M12" s="24"/>
      <c r="N12" s="24"/>
      <c r="O12" s="23" t="s">
        <v>32</v>
      </c>
      <c r="P12" s="24"/>
      <c r="Q12" s="24"/>
      <c r="R12" s="24"/>
      <c r="S12" s="25"/>
      <c r="T12" s="26"/>
      <c r="U12" s="27"/>
      <c r="V12" s="735" t="s">
        <v>774</v>
      </c>
      <c r="X12" s="23" t="s">
        <v>1032</v>
      </c>
      <c r="Y12" s="24"/>
      <c r="Z12" s="24"/>
      <c r="AA12" s="24"/>
      <c r="AB12" s="24"/>
      <c r="AC12" s="24" t="s">
        <v>35</v>
      </c>
      <c r="AD12" s="23"/>
      <c r="AE12" s="24"/>
      <c r="AF12" s="24"/>
      <c r="AG12" s="24"/>
      <c r="AH12" s="25"/>
      <c r="AI12" s="20"/>
      <c r="AJ12" s="20"/>
      <c r="AK12" s="20"/>
      <c r="AL12" s="20"/>
      <c r="AM12" s="20"/>
      <c r="AN12" s="20"/>
    </row>
    <row r="13" ht="27.0" customHeight="1">
      <c r="A13" s="20"/>
      <c r="B13" s="20"/>
      <c r="C13" s="20"/>
      <c r="D13" s="20"/>
      <c r="E13" s="20"/>
      <c r="F13" s="21"/>
      <c r="G13" s="736" t="s">
        <v>729</v>
      </c>
      <c r="I13" s="30" t="s">
        <v>1033</v>
      </c>
      <c r="J13" s="31"/>
      <c r="K13" s="31"/>
      <c r="L13" s="31"/>
      <c r="M13" s="31"/>
      <c r="N13" s="31"/>
      <c r="O13" s="30" t="s">
        <v>48</v>
      </c>
      <c r="P13" s="31"/>
      <c r="Q13" s="31"/>
      <c r="R13" s="31"/>
      <c r="S13" s="32"/>
      <c r="T13" s="26"/>
      <c r="U13" s="27"/>
      <c r="V13" s="736" t="s">
        <v>22</v>
      </c>
      <c r="X13" s="30" t="s">
        <v>1034</v>
      </c>
      <c r="Y13" s="31"/>
      <c r="Z13" s="31"/>
      <c r="AA13" s="31"/>
      <c r="AB13" s="31"/>
      <c r="AC13" s="31" t="s">
        <v>38</v>
      </c>
      <c r="AD13" s="30"/>
      <c r="AE13" s="31"/>
      <c r="AF13" s="31"/>
      <c r="AG13" s="31"/>
      <c r="AH13" s="32"/>
      <c r="AI13" s="20"/>
      <c r="AJ13" s="20"/>
      <c r="AK13" s="20"/>
      <c r="AL13" s="20"/>
      <c r="AM13" s="20"/>
      <c r="AN13" s="20"/>
    </row>
    <row r="14" ht="27.0" customHeight="1">
      <c r="A14" s="20"/>
      <c r="B14" s="20"/>
      <c r="C14" s="20"/>
      <c r="D14" s="20"/>
      <c r="E14" s="20"/>
      <c r="F14" s="21"/>
      <c r="G14" s="735" t="s">
        <v>721</v>
      </c>
      <c r="I14" s="23" t="s">
        <v>1035</v>
      </c>
      <c r="J14" s="24"/>
      <c r="K14" s="24"/>
      <c r="L14" s="24"/>
      <c r="M14" s="24"/>
      <c r="N14" s="24"/>
      <c r="O14" s="23" t="s">
        <v>21</v>
      </c>
      <c r="P14" s="24"/>
      <c r="Q14" s="24"/>
      <c r="R14" s="24"/>
      <c r="S14" s="25"/>
      <c r="T14" s="26"/>
      <c r="U14" s="27"/>
      <c r="V14" s="735" t="s">
        <v>13</v>
      </c>
      <c r="X14" s="23" t="s">
        <v>1036</v>
      </c>
      <c r="Y14" s="24"/>
      <c r="Z14" s="24"/>
      <c r="AA14" s="24"/>
      <c r="AB14" s="24"/>
      <c r="AC14" s="24" t="s">
        <v>1037</v>
      </c>
      <c r="AD14" s="23"/>
      <c r="AE14" s="24"/>
      <c r="AF14" s="24"/>
      <c r="AG14" s="24"/>
      <c r="AH14" s="25"/>
      <c r="AI14" s="20"/>
      <c r="AJ14" s="20"/>
      <c r="AK14" s="20"/>
      <c r="AL14" s="20"/>
      <c r="AM14" s="20"/>
      <c r="AN14" s="20"/>
    </row>
    <row r="15" ht="27.0" customHeight="1">
      <c r="A15" s="20"/>
      <c r="B15" s="20"/>
      <c r="C15" s="20"/>
      <c r="D15" s="20"/>
      <c r="E15" s="20"/>
      <c r="F15" s="21"/>
      <c r="G15" s="736" t="s">
        <v>685</v>
      </c>
      <c r="I15" s="30" t="s">
        <v>1038</v>
      </c>
      <c r="J15" s="31"/>
      <c r="K15" s="31"/>
      <c r="L15" s="31"/>
      <c r="M15" s="31"/>
      <c r="N15" s="31"/>
      <c r="O15" s="30" t="s">
        <v>191</v>
      </c>
      <c r="P15" s="31"/>
      <c r="Q15" s="31"/>
      <c r="R15" s="31"/>
      <c r="S15" s="32"/>
      <c r="T15" s="26"/>
      <c r="U15" s="27"/>
      <c r="V15" s="736" t="s">
        <v>664</v>
      </c>
      <c r="X15" s="30" t="s">
        <v>1039</v>
      </c>
      <c r="Y15" s="31"/>
      <c r="Z15" s="31"/>
      <c r="AA15" s="31"/>
      <c r="AB15" s="31"/>
      <c r="AC15" s="31" t="s">
        <v>32</v>
      </c>
      <c r="AD15" s="30"/>
      <c r="AE15" s="31"/>
      <c r="AF15" s="31"/>
      <c r="AG15" s="31"/>
      <c r="AH15" s="32"/>
      <c r="AI15" s="20"/>
      <c r="AJ15" s="20"/>
      <c r="AK15" s="20"/>
      <c r="AL15" s="20"/>
      <c r="AM15" s="20"/>
      <c r="AN15" s="20"/>
    </row>
    <row r="16" ht="27.0" customHeight="1">
      <c r="A16" s="20"/>
      <c r="B16" s="20"/>
      <c r="C16" s="20"/>
      <c r="D16" s="20"/>
      <c r="E16" s="20"/>
      <c r="F16" s="21"/>
      <c r="G16" s="735" t="s">
        <v>209</v>
      </c>
      <c r="I16" s="23" t="s">
        <v>1040</v>
      </c>
      <c r="J16" s="24"/>
      <c r="K16" s="24"/>
      <c r="L16" s="24"/>
      <c r="M16" s="24"/>
      <c r="N16" s="24"/>
      <c r="O16" s="23" t="s">
        <v>9</v>
      </c>
      <c r="P16" s="24"/>
      <c r="Q16" s="24"/>
      <c r="R16" s="24"/>
      <c r="S16" s="25"/>
      <c r="T16" s="26"/>
      <c r="U16" s="27"/>
      <c r="V16" s="735" t="s">
        <v>637</v>
      </c>
      <c r="X16" s="23" t="s">
        <v>1041</v>
      </c>
      <c r="Y16" s="24"/>
      <c r="Z16" s="24"/>
      <c r="AA16" s="24"/>
      <c r="AB16" s="24"/>
      <c r="AC16" s="24" t="s">
        <v>32</v>
      </c>
      <c r="AD16" s="23"/>
      <c r="AE16" s="24"/>
      <c r="AF16" s="24"/>
      <c r="AG16" s="24"/>
      <c r="AH16" s="25"/>
      <c r="AI16" s="20"/>
      <c r="AJ16" s="20"/>
      <c r="AK16" s="20"/>
      <c r="AL16" s="20"/>
      <c r="AM16" s="20"/>
      <c r="AN16" s="20"/>
    </row>
    <row r="17" ht="27.0" customHeight="1">
      <c r="A17" s="20"/>
      <c r="B17" s="20"/>
      <c r="C17" s="20"/>
      <c r="D17" s="20"/>
      <c r="E17" s="20"/>
      <c r="F17" s="21"/>
      <c r="G17" s="736" t="s">
        <v>703</v>
      </c>
      <c r="I17" s="30" t="s">
        <v>1042</v>
      </c>
      <c r="J17" s="31"/>
      <c r="K17" s="31"/>
      <c r="L17" s="31"/>
      <c r="M17" s="31"/>
      <c r="N17" s="31"/>
      <c r="O17" s="30" t="s">
        <v>1043</v>
      </c>
      <c r="P17" s="31"/>
      <c r="Q17" s="31"/>
      <c r="R17" s="31"/>
      <c r="S17" s="32"/>
      <c r="T17" s="26"/>
      <c r="U17" s="27"/>
      <c r="V17" s="736" t="s">
        <v>592</v>
      </c>
      <c r="X17" s="30" t="s">
        <v>1044</v>
      </c>
      <c r="Y17" s="31"/>
      <c r="Z17" s="31"/>
      <c r="AA17" s="31"/>
      <c r="AB17" s="31"/>
      <c r="AC17" s="31" t="s">
        <v>1045</v>
      </c>
      <c r="AD17" s="30"/>
      <c r="AE17" s="31"/>
      <c r="AF17" s="31"/>
      <c r="AG17" s="31"/>
      <c r="AH17" s="32"/>
      <c r="AI17" s="20"/>
      <c r="AJ17" s="20"/>
      <c r="AK17" s="20"/>
      <c r="AL17" s="20"/>
      <c r="AM17" s="20"/>
      <c r="AN17" s="20"/>
    </row>
    <row r="18" ht="27.0" customHeight="1">
      <c r="A18" s="20"/>
      <c r="B18" s="20"/>
      <c r="C18" s="20"/>
      <c r="D18" s="20"/>
      <c r="E18" s="20"/>
      <c r="F18" s="21"/>
      <c r="G18" s="735" t="s">
        <v>621</v>
      </c>
      <c r="I18" s="23" t="s">
        <v>1046</v>
      </c>
      <c r="J18" s="24"/>
      <c r="K18" s="24"/>
      <c r="L18" s="24"/>
      <c r="M18" s="24"/>
      <c r="N18" s="24"/>
      <c r="O18" s="23" t="s">
        <v>181</v>
      </c>
      <c r="P18" s="24"/>
      <c r="Q18" s="24"/>
      <c r="R18" s="24"/>
      <c r="S18" s="25"/>
      <c r="T18" s="26"/>
      <c r="U18" s="27"/>
      <c r="V18" s="735" t="s">
        <v>795</v>
      </c>
      <c r="X18" s="23" t="s">
        <v>1047</v>
      </c>
      <c r="Y18" s="24"/>
      <c r="Z18" s="24"/>
      <c r="AA18" s="24"/>
      <c r="AB18" s="24"/>
      <c r="AC18" s="24" t="s">
        <v>1048</v>
      </c>
      <c r="AD18" s="23"/>
      <c r="AE18" s="24"/>
      <c r="AF18" s="24"/>
      <c r="AG18" s="24"/>
      <c r="AH18" s="25"/>
      <c r="AI18" s="20"/>
      <c r="AJ18" s="20"/>
      <c r="AK18" s="20"/>
      <c r="AL18" s="20"/>
      <c r="AM18" s="20"/>
      <c r="AN18" s="20"/>
    </row>
    <row r="19" ht="27.0" customHeight="1">
      <c r="A19" s="20"/>
      <c r="B19" s="20"/>
      <c r="C19" s="20"/>
      <c r="D19" s="20"/>
      <c r="E19" s="20"/>
      <c r="F19" s="21"/>
      <c r="G19" s="736" t="s">
        <v>36</v>
      </c>
      <c r="I19" s="30" t="s">
        <v>1049</v>
      </c>
      <c r="J19" s="31"/>
      <c r="K19" s="31"/>
      <c r="L19" s="31"/>
      <c r="M19" s="31"/>
      <c r="N19" s="31"/>
      <c r="O19" s="30" t="s">
        <v>1050</v>
      </c>
      <c r="P19" s="31"/>
      <c r="Q19" s="31"/>
      <c r="R19" s="31"/>
      <c r="S19" s="32"/>
      <c r="T19" s="26"/>
      <c r="U19" s="27"/>
      <c r="V19" s="736" t="s">
        <v>184</v>
      </c>
      <c r="X19" s="30" t="s">
        <v>1051</v>
      </c>
      <c r="Y19" s="31"/>
      <c r="Z19" s="31"/>
      <c r="AA19" s="31"/>
      <c r="AB19" s="31"/>
      <c r="AC19" s="31" t="s">
        <v>762</v>
      </c>
      <c r="AD19" s="30"/>
      <c r="AE19" s="31"/>
      <c r="AF19" s="31"/>
      <c r="AG19" s="31"/>
      <c r="AH19" s="32"/>
      <c r="AI19" s="20"/>
      <c r="AJ19" s="20"/>
      <c r="AK19" s="20"/>
      <c r="AL19" s="20"/>
      <c r="AM19" s="20"/>
      <c r="AN19" s="20"/>
    </row>
    <row r="20" ht="27.0" customHeight="1">
      <c r="A20" s="20"/>
      <c r="B20" s="20"/>
      <c r="C20" s="20"/>
      <c r="D20" s="20"/>
      <c r="E20" s="20"/>
      <c r="F20" s="21"/>
      <c r="G20" s="735" t="s">
        <v>767</v>
      </c>
      <c r="I20" s="23" t="s">
        <v>1052</v>
      </c>
      <c r="J20" s="24"/>
      <c r="K20" s="24"/>
      <c r="L20" s="24"/>
      <c r="M20" s="24"/>
      <c r="N20" s="24"/>
      <c r="O20" s="23" t="s">
        <v>21</v>
      </c>
      <c r="P20" s="24"/>
      <c r="Q20" s="24"/>
      <c r="R20" s="24"/>
      <c r="S20" s="25"/>
      <c r="T20" s="26"/>
      <c r="U20" s="27"/>
      <c r="V20" s="735" t="s">
        <v>15</v>
      </c>
      <c r="X20" s="23" t="s">
        <v>1053</v>
      </c>
      <c r="Y20" s="24"/>
      <c r="Z20" s="24"/>
      <c r="AA20" s="24"/>
      <c r="AB20" s="24"/>
      <c r="AC20" s="24" t="s">
        <v>352</v>
      </c>
      <c r="AD20" s="23"/>
      <c r="AE20" s="24"/>
      <c r="AF20" s="24"/>
      <c r="AG20" s="24"/>
      <c r="AH20" s="25"/>
      <c r="AI20" s="20"/>
      <c r="AJ20" s="20"/>
      <c r="AK20" s="20"/>
      <c r="AL20" s="20"/>
      <c r="AM20" s="20"/>
      <c r="AN20" s="20"/>
    </row>
    <row r="21" ht="27.0" customHeight="1">
      <c r="A21" s="20"/>
      <c r="B21" s="20"/>
      <c r="C21" s="20"/>
      <c r="D21" s="20"/>
      <c r="E21" s="20"/>
      <c r="F21" s="21"/>
      <c r="G21" s="736" t="s">
        <v>129</v>
      </c>
      <c r="I21" s="30" t="s">
        <v>1054</v>
      </c>
      <c r="J21" s="31"/>
      <c r="K21" s="31"/>
      <c r="L21" s="31"/>
      <c r="M21" s="31"/>
      <c r="N21" s="31"/>
      <c r="O21" s="30" t="s">
        <v>41</v>
      </c>
      <c r="P21" s="31"/>
      <c r="Q21" s="31"/>
      <c r="R21" s="31"/>
      <c r="S21" s="32"/>
      <c r="T21" s="26"/>
      <c r="U21" s="27"/>
      <c r="V21" s="736" t="s">
        <v>756</v>
      </c>
      <c r="X21" s="30" t="s">
        <v>1055</v>
      </c>
      <c r="Y21" s="31"/>
      <c r="Z21" s="31"/>
      <c r="AA21" s="31"/>
      <c r="AB21" s="31"/>
      <c r="AC21" s="31" t="s">
        <v>670</v>
      </c>
      <c r="AD21" s="30"/>
      <c r="AE21" s="31"/>
      <c r="AF21" s="31"/>
      <c r="AG21" s="31"/>
      <c r="AH21" s="32"/>
      <c r="AI21" s="20"/>
      <c r="AJ21" s="20"/>
      <c r="AK21" s="20"/>
      <c r="AL21" s="20"/>
      <c r="AM21" s="20"/>
      <c r="AN21" s="20"/>
    </row>
    <row r="22" ht="27.0" customHeight="1">
      <c r="A22" s="20"/>
      <c r="B22" s="20"/>
      <c r="C22" s="20"/>
      <c r="D22" s="20"/>
      <c r="E22" s="20"/>
      <c r="F22" s="21"/>
      <c r="G22" s="735" t="s">
        <v>215</v>
      </c>
      <c r="I22" s="23" t="s">
        <v>1056</v>
      </c>
      <c r="J22" s="24"/>
      <c r="K22" s="24"/>
      <c r="L22" s="24"/>
      <c r="M22" s="24"/>
      <c r="N22" s="24"/>
      <c r="O22" s="23" t="s">
        <v>603</v>
      </c>
      <c r="P22" s="24"/>
      <c r="Q22" s="24"/>
      <c r="R22" s="24"/>
      <c r="S22" s="25"/>
      <c r="T22" s="26"/>
      <c r="U22" s="27"/>
      <c r="V22" s="735" t="s">
        <v>701</v>
      </c>
      <c r="X22" s="23" t="s">
        <v>1057</v>
      </c>
      <c r="Y22" s="24"/>
      <c r="Z22" s="24"/>
      <c r="AA22" s="24"/>
      <c r="AB22" s="24"/>
      <c r="AC22" s="24" t="s">
        <v>515</v>
      </c>
      <c r="AD22" s="23"/>
      <c r="AE22" s="24"/>
      <c r="AF22" s="24"/>
      <c r="AG22" s="24"/>
      <c r="AH22" s="25"/>
      <c r="AI22" s="20"/>
      <c r="AJ22" s="20"/>
      <c r="AK22" s="20"/>
      <c r="AL22" s="20"/>
      <c r="AM22" s="20"/>
      <c r="AN22" s="20"/>
    </row>
    <row r="23" ht="27.0" customHeight="1">
      <c r="A23" s="20"/>
      <c r="B23" s="20"/>
      <c r="C23" s="20"/>
      <c r="D23" s="20"/>
      <c r="E23" s="20"/>
      <c r="F23" s="21"/>
      <c r="G23" s="736" t="s">
        <v>173</v>
      </c>
      <c r="I23" s="30" t="s">
        <v>1058</v>
      </c>
      <c r="J23" s="31"/>
      <c r="K23" s="31"/>
      <c r="L23" s="31"/>
      <c r="M23" s="31"/>
      <c r="N23" s="31"/>
      <c r="O23" s="30" t="s">
        <v>138</v>
      </c>
      <c r="P23" s="31"/>
      <c r="Q23" s="31"/>
      <c r="R23" s="31"/>
      <c r="S23" s="32"/>
      <c r="T23" s="26"/>
      <c r="U23" s="27"/>
      <c r="V23" s="736" t="s">
        <v>596</v>
      </c>
      <c r="X23" s="30" t="s">
        <v>1059</v>
      </c>
      <c r="Y23" s="31"/>
      <c r="Z23" s="31"/>
      <c r="AA23" s="31"/>
      <c r="AB23" s="31"/>
      <c r="AC23" s="31" t="s">
        <v>21</v>
      </c>
      <c r="AD23" s="30"/>
      <c r="AE23" s="31"/>
      <c r="AF23" s="31"/>
      <c r="AG23" s="31"/>
      <c r="AH23" s="32"/>
      <c r="AI23" s="20"/>
      <c r="AJ23" s="20"/>
      <c r="AK23" s="20"/>
      <c r="AL23" s="20"/>
      <c r="AM23" s="20"/>
      <c r="AN23" s="20"/>
    </row>
    <row r="24" ht="27.0" customHeight="1">
      <c r="A24" s="20"/>
      <c r="B24" s="20"/>
      <c r="C24" s="20"/>
      <c r="D24" s="20"/>
      <c r="E24" s="20"/>
      <c r="F24" s="21"/>
      <c r="G24" s="735" t="s">
        <v>203</v>
      </c>
      <c r="I24" s="23" t="s">
        <v>1060</v>
      </c>
      <c r="J24" s="24"/>
      <c r="K24" s="24"/>
      <c r="L24" s="24"/>
      <c r="M24" s="24"/>
      <c r="N24" s="24"/>
      <c r="O24" s="23" t="s">
        <v>734</v>
      </c>
      <c r="P24" s="24"/>
      <c r="Q24" s="24"/>
      <c r="R24" s="24"/>
      <c r="S24" s="25"/>
      <c r="T24" s="26"/>
      <c r="U24" s="27"/>
      <c r="V24" s="735" t="s">
        <v>7</v>
      </c>
      <c r="X24" s="23" t="s">
        <v>1061</v>
      </c>
      <c r="Y24" s="24"/>
      <c r="Z24" s="24"/>
      <c r="AA24" s="24"/>
      <c r="AB24" s="24"/>
      <c r="AC24" s="24" t="s">
        <v>1062</v>
      </c>
      <c r="AD24" s="23"/>
      <c r="AE24" s="24"/>
      <c r="AF24" s="24"/>
      <c r="AG24" s="24"/>
      <c r="AH24" s="25"/>
      <c r="AI24" s="20"/>
      <c r="AJ24" s="20"/>
      <c r="AK24" s="20"/>
      <c r="AL24" s="20"/>
      <c r="AM24" s="20"/>
      <c r="AN24" s="20"/>
    </row>
    <row r="25" ht="27.0" customHeight="1">
      <c r="A25" s="20"/>
      <c r="B25" s="20"/>
      <c r="C25" s="20"/>
      <c r="D25" s="20"/>
      <c r="E25" s="20"/>
      <c r="F25" s="21"/>
      <c r="G25" s="736" t="s">
        <v>771</v>
      </c>
      <c r="I25" s="30" t="s">
        <v>1063</v>
      </c>
      <c r="J25" s="31"/>
      <c r="K25" s="31"/>
      <c r="L25" s="31"/>
      <c r="M25" s="31"/>
      <c r="N25" s="31"/>
      <c r="O25" s="30" t="s">
        <v>32</v>
      </c>
      <c r="P25" s="31"/>
      <c r="Q25" s="31"/>
      <c r="R25" s="31"/>
      <c r="S25" s="32"/>
      <c r="T25" s="26"/>
      <c r="U25" s="27"/>
      <c r="V25" s="736" t="s">
        <v>763</v>
      </c>
      <c r="X25" s="30" t="s">
        <v>1064</v>
      </c>
      <c r="Y25" s="31"/>
      <c r="Z25" s="31"/>
      <c r="AA25" s="31"/>
      <c r="AB25" s="31"/>
      <c r="AC25" s="31" t="s">
        <v>197</v>
      </c>
      <c r="AD25" s="30"/>
      <c r="AE25" s="31"/>
      <c r="AF25" s="31"/>
      <c r="AG25" s="31"/>
      <c r="AH25" s="32"/>
      <c r="AI25" s="20"/>
      <c r="AJ25" s="20"/>
      <c r="AK25" s="20"/>
      <c r="AL25" s="20"/>
      <c r="AM25" s="20"/>
      <c r="AN25" s="20"/>
    </row>
    <row r="26" ht="27.0" customHeight="1">
      <c r="A26" s="20"/>
      <c r="B26" s="20"/>
      <c r="C26" s="20"/>
      <c r="D26" s="20"/>
      <c r="E26" s="20"/>
      <c r="F26" s="21"/>
      <c r="G26" s="735" t="s">
        <v>42</v>
      </c>
      <c r="I26" s="23" t="s">
        <v>1065</v>
      </c>
      <c r="J26" s="24"/>
      <c r="K26" s="24"/>
      <c r="L26" s="24"/>
      <c r="M26" s="24"/>
      <c r="N26" s="24"/>
      <c r="O26" s="23" t="s">
        <v>9</v>
      </c>
      <c r="P26" s="24"/>
      <c r="Q26" s="24"/>
      <c r="R26" s="24"/>
      <c r="S26" s="25"/>
      <c r="T26" s="26"/>
      <c r="U26" s="27"/>
      <c r="V26" s="735" t="s">
        <v>613</v>
      </c>
      <c r="X26" s="23" t="s">
        <v>1066</v>
      </c>
      <c r="Y26" s="24"/>
      <c r="Z26" s="24"/>
      <c r="AA26" s="24"/>
      <c r="AB26" s="24"/>
      <c r="AC26" s="24" t="s">
        <v>784</v>
      </c>
      <c r="AD26" s="23"/>
      <c r="AE26" s="24"/>
      <c r="AF26" s="24"/>
      <c r="AG26" s="24"/>
      <c r="AH26" s="25"/>
      <c r="AI26" s="20"/>
      <c r="AJ26" s="20"/>
      <c r="AK26" s="20"/>
      <c r="AL26" s="20"/>
      <c r="AM26" s="20"/>
      <c r="AN26" s="20"/>
    </row>
    <row r="27" ht="27.0" customHeight="1">
      <c r="A27" s="20"/>
      <c r="B27" s="20"/>
      <c r="C27" s="20"/>
      <c r="D27" s="20"/>
      <c r="E27" s="20"/>
      <c r="F27" s="21"/>
      <c r="G27" s="736" t="s">
        <v>123</v>
      </c>
      <c r="I27" s="30" t="s">
        <v>1067</v>
      </c>
      <c r="J27" s="31"/>
      <c r="K27" s="31"/>
      <c r="L27" s="31"/>
      <c r="M27" s="31"/>
      <c r="N27" s="31"/>
      <c r="O27" s="30" t="s">
        <v>1068</v>
      </c>
      <c r="P27" s="31"/>
      <c r="Q27" s="31"/>
      <c r="R27" s="31"/>
      <c r="S27" s="32"/>
      <c r="T27" s="26"/>
      <c r="U27" s="27"/>
      <c r="V27" s="736" t="s">
        <v>696</v>
      </c>
      <c r="X27" s="30" t="s">
        <v>1069</v>
      </c>
      <c r="Y27" s="31"/>
      <c r="Z27" s="31"/>
      <c r="AA27" s="31"/>
      <c r="AB27" s="31"/>
      <c r="AC27" s="31" t="s">
        <v>135</v>
      </c>
      <c r="AD27" s="30"/>
      <c r="AE27" s="31"/>
      <c r="AF27" s="31"/>
      <c r="AG27" s="31"/>
      <c r="AH27" s="32"/>
      <c r="AI27" s="20"/>
      <c r="AJ27" s="20"/>
      <c r="AK27" s="20"/>
      <c r="AL27" s="20"/>
      <c r="AM27" s="20"/>
      <c r="AN27" s="20"/>
    </row>
    <row r="28" ht="27.0" customHeight="1">
      <c r="A28" s="20"/>
      <c r="B28" s="20"/>
      <c r="C28" s="20"/>
      <c r="D28" s="20"/>
      <c r="E28" s="20"/>
      <c r="F28" s="21"/>
      <c r="G28" s="735" t="s">
        <v>178</v>
      </c>
      <c r="I28" s="23" t="s">
        <v>1070</v>
      </c>
      <c r="J28" s="24"/>
      <c r="K28" s="24"/>
      <c r="L28" s="24"/>
      <c r="M28" s="24"/>
      <c r="N28" s="24"/>
      <c r="O28" s="23" t="s">
        <v>9</v>
      </c>
      <c r="P28" s="24"/>
      <c r="Q28" s="24"/>
      <c r="R28" s="24"/>
      <c r="S28" s="25"/>
      <c r="T28" s="26"/>
      <c r="U28" s="27"/>
      <c r="V28" s="735" t="s">
        <v>777</v>
      </c>
      <c r="X28" s="23" t="s">
        <v>1071</v>
      </c>
      <c r="Y28" s="24"/>
      <c r="Z28" s="24"/>
      <c r="AA28" s="24"/>
      <c r="AB28" s="24"/>
      <c r="AC28" s="24" t="s">
        <v>48</v>
      </c>
      <c r="AD28" s="23"/>
      <c r="AE28" s="24"/>
      <c r="AF28" s="24"/>
      <c r="AG28" s="24"/>
      <c r="AH28" s="25"/>
      <c r="AI28" s="20"/>
      <c r="AJ28" s="20"/>
      <c r="AK28" s="20"/>
      <c r="AL28" s="20"/>
      <c r="AM28" s="20"/>
      <c r="AN28" s="20"/>
    </row>
    <row r="29" ht="27.0" customHeight="1">
      <c r="A29" s="20"/>
      <c r="B29" s="20"/>
      <c r="C29" s="20"/>
      <c r="D29" s="20"/>
      <c r="E29" s="20"/>
      <c r="F29" s="21"/>
      <c r="G29" s="736" t="s">
        <v>587</v>
      </c>
      <c r="I29" s="30" t="s">
        <v>1072</v>
      </c>
      <c r="J29" s="31"/>
      <c r="K29" s="31"/>
      <c r="L29" s="31"/>
      <c r="M29" s="31"/>
      <c r="N29" s="31"/>
      <c r="O29" s="30" t="s">
        <v>615</v>
      </c>
      <c r="P29" s="31"/>
      <c r="Q29" s="31"/>
      <c r="R29" s="31"/>
      <c r="S29" s="32"/>
      <c r="T29" s="26"/>
      <c r="U29" s="27"/>
      <c r="V29" s="736" t="s">
        <v>46</v>
      </c>
      <c r="X29" s="30" t="s">
        <v>1073</v>
      </c>
      <c r="Y29" s="31"/>
      <c r="Z29" s="31"/>
      <c r="AA29" s="31"/>
      <c r="AB29" s="31"/>
      <c r="AC29" s="31" t="s">
        <v>12</v>
      </c>
      <c r="AD29" s="30"/>
      <c r="AE29" s="31"/>
      <c r="AF29" s="31"/>
      <c r="AG29" s="31"/>
      <c r="AH29" s="32"/>
      <c r="AI29" s="20"/>
      <c r="AJ29" s="20"/>
      <c r="AK29" s="20"/>
      <c r="AL29" s="20"/>
      <c r="AM29" s="20"/>
      <c r="AN29" s="20"/>
    </row>
    <row r="30" ht="27.0" customHeight="1">
      <c r="A30" s="20"/>
      <c r="B30" s="20"/>
      <c r="C30" s="20"/>
      <c r="D30" s="20"/>
      <c r="E30" s="20"/>
      <c r="F30" s="21"/>
      <c r="G30" s="735" t="s">
        <v>673</v>
      </c>
      <c r="I30" s="23" t="s">
        <v>1074</v>
      </c>
      <c r="J30" s="24"/>
      <c r="K30" s="24"/>
      <c r="L30" s="24"/>
      <c r="M30" s="24"/>
      <c r="N30" s="24"/>
      <c r="O30" s="23" t="s">
        <v>12</v>
      </c>
      <c r="P30" s="24"/>
      <c r="Q30" s="24"/>
      <c r="R30" s="24"/>
      <c r="S30" s="25"/>
      <c r="T30" s="26"/>
      <c r="U30" s="27"/>
      <c r="V30" s="735" t="s">
        <v>607</v>
      </c>
      <c r="X30" s="23" t="s">
        <v>1075</v>
      </c>
      <c r="Y30" s="24"/>
      <c r="Z30" s="24"/>
      <c r="AA30" s="24"/>
      <c r="AB30" s="24"/>
      <c r="AC30" s="24" t="s">
        <v>1076</v>
      </c>
      <c r="AD30" s="23"/>
      <c r="AE30" s="24"/>
      <c r="AF30" s="24"/>
      <c r="AG30" s="24"/>
      <c r="AH30" s="25"/>
      <c r="AI30" s="20"/>
      <c r="AJ30" s="20"/>
      <c r="AK30" s="20"/>
      <c r="AL30" s="20"/>
      <c r="AM30" s="20"/>
      <c r="AN30" s="20"/>
    </row>
    <row r="31" ht="27.0" customHeight="1">
      <c r="A31" s="20"/>
      <c r="B31" s="20"/>
      <c r="C31" s="20"/>
      <c r="D31" s="20"/>
      <c r="E31" s="20"/>
      <c r="F31" s="21"/>
      <c r="G31" s="736" t="s">
        <v>145</v>
      </c>
      <c r="I31" s="30" t="s">
        <v>1077</v>
      </c>
      <c r="J31" s="31"/>
      <c r="K31" s="31"/>
      <c r="L31" s="31"/>
      <c r="M31" s="31"/>
      <c r="N31" s="31"/>
      <c r="O31" s="30" t="s">
        <v>678</v>
      </c>
      <c r="P31" s="31"/>
      <c r="Q31" s="31"/>
      <c r="R31" s="31"/>
      <c r="S31" s="32"/>
      <c r="T31" s="26"/>
      <c r="U31" s="27"/>
      <c r="V31" s="736" t="s">
        <v>780</v>
      </c>
      <c r="X31" s="30" t="s">
        <v>1078</v>
      </c>
      <c r="Y31" s="31"/>
      <c r="Z31" s="31"/>
      <c r="AA31" s="31"/>
      <c r="AB31" s="31"/>
      <c r="AC31" s="31" t="s">
        <v>41</v>
      </c>
      <c r="AD31" s="30"/>
      <c r="AE31" s="31"/>
      <c r="AF31" s="31"/>
      <c r="AG31" s="31"/>
      <c r="AH31" s="32"/>
      <c r="AI31" s="20"/>
      <c r="AJ31" s="20"/>
      <c r="AK31" s="20"/>
      <c r="AL31" s="20"/>
      <c r="AM31" s="20"/>
      <c r="AN31" s="20"/>
    </row>
    <row r="32" ht="27.0" customHeight="1">
      <c r="A32" s="20"/>
      <c r="B32" s="20"/>
      <c r="C32" s="20"/>
      <c r="D32" s="20"/>
      <c r="E32" s="20"/>
      <c r="F32" s="21"/>
      <c r="G32" s="735" t="s">
        <v>158</v>
      </c>
      <c r="I32" s="23" t="s">
        <v>1079</v>
      </c>
      <c r="J32" s="24"/>
      <c r="K32" s="24"/>
      <c r="L32" s="24"/>
      <c r="M32" s="24"/>
      <c r="N32" s="24"/>
      <c r="O32" s="23" t="s">
        <v>48</v>
      </c>
      <c r="P32" s="24"/>
      <c r="Q32" s="24"/>
      <c r="R32" s="24"/>
      <c r="S32" s="25"/>
      <c r="T32" s="26"/>
      <c r="U32" s="27"/>
      <c r="V32" s="735" t="s">
        <v>717</v>
      </c>
      <c r="X32" s="23" t="s">
        <v>1080</v>
      </c>
      <c r="Y32" s="24"/>
      <c r="Z32" s="24"/>
      <c r="AA32" s="24"/>
      <c r="AB32" s="24"/>
      <c r="AC32" s="24" t="s">
        <v>150</v>
      </c>
      <c r="AD32" s="23"/>
      <c r="AE32" s="24"/>
      <c r="AF32" s="24"/>
      <c r="AG32" s="24"/>
      <c r="AH32" s="25"/>
      <c r="AI32" s="20"/>
      <c r="AJ32" s="20"/>
      <c r="AK32" s="20"/>
      <c r="AL32" s="20"/>
      <c r="AM32" s="20"/>
      <c r="AN32" s="20"/>
    </row>
    <row r="33" ht="27.0" customHeight="1">
      <c r="A33" s="20"/>
      <c r="B33" s="20"/>
      <c r="C33" s="20"/>
      <c r="D33" s="20"/>
      <c r="E33" s="20"/>
      <c r="F33" s="21"/>
      <c r="G33" s="736" t="s">
        <v>667</v>
      </c>
      <c r="I33" s="30" t="s">
        <v>1081</v>
      </c>
      <c r="J33" s="31"/>
      <c r="K33" s="31"/>
      <c r="L33" s="31"/>
      <c r="M33" s="31"/>
      <c r="N33" s="31"/>
      <c r="O33" s="30" t="s">
        <v>24</v>
      </c>
      <c r="P33" s="31"/>
      <c r="Q33" s="31"/>
      <c r="R33" s="31"/>
      <c r="S33" s="32"/>
      <c r="T33" s="26"/>
      <c r="U33" s="27"/>
      <c r="V33" s="736" t="s">
        <v>160</v>
      </c>
      <c r="X33" s="30" t="s">
        <v>1082</v>
      </c>
      <c r="Y33" s="31"/>
      <c r="Z33" s="31"/>
      <c r="AA33" s="31"/>
      <c r="AB33" s="31"/>
      <c r="AC33" s="31" t="s">
        <v>24</v>
      </c>
      <c r="AD33" s="30"/>
      <c r="AE33" s="31"/>
      <c r="AF33" s="31"/>
      <c r="AG33" s="31"/>
      <c r="AH33" s="32"/>
      <c r="AI33" s="20"/>
      <c r="AJ33" s="20"/>
      <c r="AK33" s="20"/>
      <c r="AL33" s="20"/>
      <c r="AM33" s="20"/>
      <c r="AN33" s="20"/>
    </row>
    <row r="34" ht="27.0" customHeight="1">
      <c r="A34" s="20"/>
      <c r="B34" s="20"/>
      <c r="C34" s="20"/>
      <c r="D34" s="20"/>
      <c r="E34" s="20"/>
      <c r="F34" s="21"/>
      <c r="G34" s="735" t="s">
        <v>171</v>
      </c>
      <c r="I34" s="23" t="s">
        <v>1083</v>
      </c>
      <c r="J34" s="24"/>
      <c r="K34" s="24"/>
      <c r="L34" s="24"/>
      <c r="M34" s="24"/>
      <c r="N34" s="24"/>
      <c r="O34" s="23" t="s">
        <v>48</v>
      </c>
      <c r="P34" s="24"/>
      <c r="Q34" s="24"/>
      <c r="R34" s="24"/>
      <c r="S34" s="25"/>
      <c r="T34" s="26"/>
      <c r="U34" s="27"/>
      <c r="V34" s="735" t="s">
        <v>747</v>
      </c>
      <c r="X34" s="23" t="s">
        <v>1084</v>
      </c>
      <c r="Y34" s="24"/>
      <c r="Z34" s="24"/>
      <c r="AA34" s="24"/>
      <c r="AB34" s="24"/>
      <c r="AC34" s="24" t="s">
        <v>779</v>
      </c>
      <c r="AD34" s="23"/>
      <c r="AE34" s="24"/>
      <c r="AF34" s="24"/>
      <c r="AG34" s="24"/>
      <c r="AH34" s="25"/>
      <c r="AI34" s="20"/>
      <c r="AJ34" s="20"/>
      <c r="AK34" s="20"/>
      <c r="AL34" s="20"/>
      <c r="AM34" s="20"/>
      <c r="AN34" s="20"/>
    </row>
    <row r="35" ht="27.0" customHeight="1">
      <c r="A35" s="20"/>
      <c r="B35" s="20"/>
      <c r="C35" s="20"/>
      <c r="D35" s="20"/>
      <c r="E35" s="20"/>
      <c r="F35" s="21"/>
      <c r="G35" s="736" t="s">
        <v>44</v>
      </c>
      <c r="I35" s="30" t="s">
        <v>1085</v>
      </c>
      <c r="J35" s="31"/>
      <c r="K35" s="31"/>
      <c r="L35" s="31"/>
      <c r="M35" s="31"/>
      <c r="N35" s="31"/>
      <c r="O35" s="30" t="s">
        <v>24</v>
      </c>
      <c r="P35" s="31"/>
      <c r="Q35" s="31"/>
      <c r="R35" s="31"/>
      <c r="S35" s="32"/>
      <c r="T35" s="26"/>
      <c r="U35" s="27"/>
      <c r="V35" s="736" t="s">
        <v>723</v>
      </c>
      <c r="X35" s="30" t="s">
        <v>1086</v>
      </c>
      <c r="Y35" s="31"/>
      <c r="Z35" s="31"/>
      <c r="AA35" s="31"/>
      <c r="AB35" s="31"/>
      <c r="AC35" s="31" t="s">
        <v>166</v>
      </c>
      <c r="AD35" s="30"/>
      <c r="AE35" s="31"/>
      <c r="AF35" s="31"/>
      <c r="AG35" s="31"/>
      <c r="AH35" s="32"/>
      <c r="AI35" s="20"/>
      <c r="AJ35" s="20"/>
      <c r="AK35" s="20"/>
      <c r="AL35" s="20"/>
      <c r="AM35" s="20"/>
      <c r="AN35" s="20"/>
    </row>
    <row r="36" ht="27.0" customHeight="1">
      <c r="A36" s="20"/>
      <c r="B36" s="20"/>
      <c r="C36" s="20"/>
      <c r="D36" s="20"/>
      <c r="E36" s="20"/>
      <c r="F36" s="21"/>
      <c r="G36" s="735" t="s">
        <v>147</v>
      </c>
      <c r="I36" s="23" t="s">
        <v>1087</v>
      </c>
      <c r="J36" s="24"/>
      <c r="K36" s="24"/>
      <c r="L36" s="24"/>
      <c r="M36" s="24"/>
      <c r="N36" s="24"/>
      <c r="O36" s="23" t="s">
        <v>9</v>
      </c>
      <c r="P36" s="24"/>
      <c r="Q36" s="24"/>
      <c r="R36" s="24"/>
      <c r="S36" s="25"/>
      <c r="T36" s="26"/>
      <c r="U36" s="27"/>
      <c r="V36" s="735" t="s">
        <v>30</v>
      </c>
      <c r="X36" s="23" t="s">
        <v>1088</v>
      </c>
      <c r="Y36" s="24"/>
      <c r="Z36" s="24"/>
      <c r="AA36" s="24"/>
      <c r="AB36" s="24"/>
      <c r="AC36" s="24" t="s">
        <v>651</v>
      </c>
      <c r="AD36" s="23"/>
      <c r="AE36" s="24"/>
      <c r="AF36" s="24"/>
      <c r="AG36" s="24"/>
      <c r="AH36" s="25"/>
      <c r="AI36" s="20"/>
      <c r="AJ36" s="20"/>
      <c r="AK36" s="20"/>
      <c r="AL36" s="20"/>
      <c r="AM36" s="20"/>
      <c r="AN36" s="20"/>
    </row>
    <row r="37" ht="27.0" customHeight="1">
      <c r="A37" s="20"/>
      <c r="B37" s="20"/>
      <c r="C37" s="20"/>
      <c r="D37" s="20"/>
      <c r="E37" s="20"/>
      <c r="F37" s="21"/>
      <c r="G37" s="736" t="s">
        <v>654</v>
      </c>
      <c r="I37" s="30" t="s">
        <v>1089</v>
      </c>
      <c r="J37" s="31"/>
      <c r="K37" s="31"/>
      <c r="L37" s="31"/>
      <c r="M37" s="31"/>
      <c r="N37" s="31"/>
      <c r="O37" s="30" t="s">
        <v>1090</v>
      </c>
      <c r="P37" s="31"/>
      <c r="Q37" s="31"/>
      <c r="R37" s="31"/>
      <c r="S37" s="32"/>
      <c r="T37" s="26"/>
      <c r="U37" s="27"/>
      <c r="V37" s="736" t="s">
        <v>624</v>
      </c>
      <c r="X37" s="30" t="s">
        <v>1091</v>
      </c>
      <c r="Y37" s="31"/>
      <c r="Z37" s="31"/>
      <c r="AA37" s="31"/>
      <c r="AB37" s="31"/>
      <c r="AC37" s="31" t="s">
        <v>32</v>
      </c>
      <c r="AD37" s="30"/>
      <c r="AE37" s="31"/>
      <c r="AF37" s="31"/>
      <c r="AG37" s="31"/>
      <c r="AH37" s="32"/>
      <c r="AI37" s="20"/>
      <c r="AJ37" s="20"/>
      <c r="AK37" s="20"/>
      <c r="AL37" s="20"/>
      <c r="AM37" s="20"/>
      <c r="AN37" s="20"/>
    </row>
    <row r="38" ht="27.0" customHeight="1">
      <c r="A38" s="20"/>
      <c r="B38" s="20"/>
      <c r="C38" s="20"/>
      <c r="D38" s="20"/>
      <c r="E38" s="20"/>
      <c r="F38" s="21"/>
      <c r="G38" s="735" t="s">
        <v>644</v>
      </c>
      <c r="I38" s="23" t="s">
        <v>1092</v>
      </c>
      <c r="J38" s="24"/>
      <c r="K38" s="24"/>
      <c r="L38" s="24"/>
      <c r="M38" s="24"/>
      <c r="N38" s="24"/>
      <c r="O38" s="23" t="s">
        <v>32</v>
      </c>
      <c r="P38" s="24"/>
      <c r="Q38" s="24"/>
      <c r="R38" s="24"/>
      <c r="S38" s="25"/>
      <c r="T38" s="26"/>
      <c r="U38" s="27"/>
      <c r="V38" s="735" t="s">
        <v>619</v>
      </c>
      <c r="X38" s="23" t="s">
        <v>1093</v>
      </c>
      <c r="Y38" s="24"/>
      <c r="Z38" s="24"/>
      <c r="AA38" s="24"/>
      <c r="AB38" s="24"/>
      <c r="AC38" s="24" t="s">
        <v>48</v>
      </c>
      <c r="AD38" s="23"/>
      <c r="AE38" s="24"/>
      <c r="AF38" s="24"/>
      <c r="AG38" s="24"/>
      <c r="AH38" s="25"/>
      <c r="AI38" s="20"/>
      <c r="AJ38" s="20"/>
      <c r="AK38" s="20"/>
      <c r="AL38" s="20"/>
      <c r="AM38" s="20"/>
      <c r="AN38" s="20"/>
    </row>
    <row r="39" ht="27.0" customHeight="1">
      <c r="A39" s="20"/>
      <c r="B39" s="20"/>
      <c r="C39" s="20"/>
      <c r="D39" s="20"/>
      <c r="E39" s="20"/>
      <c r="F39" s="21"/>
      <c r="G39" s="736" t="s">
        <v>661</v>
      </c>
      <c r="I39" s="30" t="s">
        <v>1094</v>
      </c>
      <c r="J39" s="31"/>
      <c r="K39" s="31"/>
      <c r="L39" s="31"/>
      <c r="M39" s="31"/>
      <c r="N39" s="31"/>
      <c r="O39" s="30" t="s">
        <v>188</v>
      </c>
      <c r="P39" s="31"/>
      <c r="Q39" s="31"/>
      <c r="R39" s="31"/>
      <c r="S39" s="32"/>
      <c r="T39" s="26"/>
      <c r="U39" s="27"/>
      <c r="V39" s="736" t="s">
        <v>675</v>
      </c>
      <c r="X39" s="30" t="s">
        <v>1095</v>
      </c>
      <c r="Y39" s="31"/>
      <c r="Z39" s="31"/>
      <c r="AA39" s="31"/>
      <c r="AB39" s="31"/>
      <c r="AC39" s="31" t="s">
        <v>9</v>
      </c>
      <c r="AD39" s="30"/>
      <c r="AE39" s="31"/>
      <c r="AF39" s="31"/>
      <c r="AG39" s="31"/>
      <c r="AH39" s="32"/>
      <c r="AI39" s="20"/>
      <c r="AJ39" s="20"/>
      <c r="AK39" s="20"/>
      <c r="AL39" s="20"/>
      <c r="AM39" s="20"/>
      <c r="AN39" s="20"/>
    </row>
    <row r="40" ht="27.0" customHeight="1">
      <c r="A40" s="20"/>
      <c r="B40" s="20"/>
      <c r="C40" s="20"/>
      <c r="D40" s="20"/>
      <c r="E40" s="20"/>
      <c r="F40" s="21"/>
      <c r="G40" s="735" t="s">
        <v>162</v>
      </c>
      <c r="I40" s="23" t="s">
        <v>1096</v>
      </c>
      <c r="J40" s="24"/>
      <c r="K40" s="24"/>
      <c r="L40" s="24"/>
      <c r="M40" s="24"/>
      <c r="N40" s="24"/>
      <c r="O40" s="23" t="s">
        <v>24</v>
      </c>
      <c r="P40" s="24"/>
      <c r="Q40" s="24"/>
      <c r="R40" s="24"/>
      <c r="S40" s="25"/>
      <c r="T40" s="26"/>
      <c r="U40" s="27"/>
      <c r="V40" s="735" t="s">
        <v>114</v>
      </c>
      <c r="X40" s="23" t="s">
        <v>1097</v>
      </c>
      <c r="Y40" s="24"/>
      <c r="Z40" s="24"/>
      <c r="AA40" s="24"/>
      <c r="AB40" s="24"/>
      <c r="AC40" s="24" t="s">
        <v>744</v>
      </c>
      <c r="AD40" s="23"/>
      <c r="AE40" s="24"/>
      <c r="AF40" s="24"/>
      <c r="AG40" s="24"/>
      <c r="AH40" s="25"/>
      <c r="AI40" s="20"/>
      <c r="AJ40" s="20"/>
      <c r="AK40" s="20"/>
      <c r="AL40" s="20"/>
      <c r="AM40" s="20"/>
      <c r="AN40" s="20"/>
    </row>
    <row r="41" ht="27.0" customHeight="1">
      <c r="A41" s="20"/>
      <c r="B41" s="20"/>
      <c r="C41" s="20"/>
      <c r="D41" s="20"/>
      <c r="E41" s="20"/>
      <c r="F41" s="21"/>
      <c r="G41" s="736" t="s">
        <v>27</v>
      </c>
      <c r="I41" s="30" t="s">
        <v>1098</v>
      </c>
      <c r="J41" s="31"/>
      <c r="K41" s="31"/>
      <c r="L41" s="31"/>
      <c r="M41" s="31"/>
      <c r="N41" s="31"/>
      <c r="O41" s="30" t="s">
        <v>9</v>
      </c>
      <c r="P41" s="31"/>
      <c r="Q41" s="31"/>
      <c r="R41" s="31"/>
      <c r="S41" s="32"/>
      <c r="T41" s="26"/>
      <c r="U41" s="27"/>
      <c r="V41" s="736" t="s">
        <v>758</v>
      </c>
      <c r="X41" s="30" t="s">
        <v>1099</v>
      </c>
      <c r="Y41" s="31"/>
      <c r="Z41" s="31"/>
      <c r="AA41" s="31"/>
      <c r="AB41" s="31"/>
      <c r="AC41" s="31" t="s">
        <v>633</v>
      </c>
      <c r="AD41" s="30"/>
      <c r="AE41" s="31"/>
      <c r="AF41" s="31"/>
      <c r="AG41" s="31"/>
      <c r="AH41" s="32"/>
      <c r="AI41" s="20"/>
      <c r="AJ41" s="20"/>
      <c r="AK41" s="20"/>
      <c r="AL41" s="20"/>
      <c r="AM41" s="20"/>
      <c r="AN41" s="20"/>
    </row>
    <row r="42" ht="27.0" customHeight="1">
      <c r="A42" s="20"/>
      <c r="B42" s="20"/>
      <c r="C42" s="20"/>
      <c r="D42" s="20"/>
      <c r="E42" s="20"/>
      <c r="F42" s="21"/>
      <c r="G42" s="735" t="s">
        <v>186</v>
      </c>
      <c r="I42" s="23" t="s">
        <v>1100</v>
      </c>
      <c r="J42" s="24"/>
      <c r="K42" s="24"/>
      <c r="L42" s="24"/>
      <c r="M42" s="24"/>
      <c r="N42" s="24"/>
      <c r="O42" s="23" t="s">
        <v>128</v>
      </c>
      <c r="P42" s="24"/>
      <c r="Q42" s="24"/>
      <c r="R42" s="24"/>
      <c r="S42" s="25"/>
      <c r="T42" s="26"/>
      <c r="U42" s="27"/>
      <c r="V42" s="735" t="s">
        <v>201</v>
      </c>
      <c r="X42" s="23" t="s">
        <v>1101</v>
      </c>
      <c r="Y42" s="24"/>
      <c r="Z42" s="24"/>
      <c r="AA42" s="24"/>
      <c r="AB42" s="24"/>
      <c r="AC42" s="24" t="s">
        <v>21</v>
      </c>
      <c r="AD42" s="23"/>
      <c r="AE42" s="24"/>
      <c r="AF42" s="24"/>
      <c r="AG42" s="24"/>
      <c r="AH42" s="25"/>
      <c r="AI42" s="20"/>
      <c r="AJ42" s="20"/>
      <c r="AK42" s="20"/>
      <c r="AL42" s="20"/>
      <c r="AM42" s="20"/>
      <c r="AN42" s="20"/>
    </row>
    <row r="43" ht="27.0" customHeight="1">
      <c r="A43" s="20"/>
      <c r="B43" s="20"/>
      <c r="C43" s="20"/>
      <c r="D43" s="20"/>
      <c r="E43" s="20"/>
      <c r="F43" s="21"/>
      <c r="G43" s="736" t="s">
        <v>176</v>
      </c>
      <c r="I43" s="30" t="s">
        <v>1102</v>
      </c>
      <c r="J43" s="31"/>
      <c r="K43" s="31"/>
      <c r="L43" s="31"/>
      <c r="M43" s="31"/>
      <c r="N43" s="31"/>
      <c r="O43" s="30" t="s">
        <v>38</v>
      </c>
      <c r="P43" s="31"/>
      <c r="Q43" s="31"/>
      <c r="R43" s="31"/>
      <c r="S43" s="32"/>
      <c r="T43" s="26"/>
      <c r="U43" s="27"/>
      <c r="V43" s="736" t="s">
        <v>725</v>
      </c>
      <c r="X43" s="30" t="s">
        <v>1103</v>
      </c>
      <c r="Y43" s="31"/>
      <c r="Z43" s="31"/>
      <c r="AA43" s="31"/>
      <c r="AB43" s="31"/>
      <c r="AC43" s="31" t="s">
        <v>1104</v>
      </c>
      <c r="AD43" s="30"/>
      <c r="AE43" s="31"/>
      <c r="AF43" s="31"/>
      <c r="AG43" s="31"/>
      <c r="AH43" s="32"/>
      <c r="AI43" s="20"/>
      <c r="AJ43" s="20"/>
      <c r="AK43" s="20"/>
      <c r="AL43" s="20"/>
      <c r="AM43" s="20"/>
      <c r="AN43" s="20"/>
    </row>
    <row r="44" ht="27.0" customHeight="1">
      <c r="A44" s="20"/>
      <c r="B44" s="20"/>
      <c r="C44" s="20"/>
      <c r="D44" s="20"/>
      <c r="E44" s="20"/>
      <c r="F44" s="21"/>
      <c r="G44" s="735" t="s">
        <v>153</v>
      </c>
      <c r="I44" s="23" t="s">
        <v>1105</v>
      </c>
      <c r="J44" s="24"/>
      <c r="K44" s="24"/>
      <c r="L44" s="24"/>
      <c r="M44" s="24"/>
      <c r="N44" s="24"/>
      <c r="O44" s="23" t="s">
        <v>1106</v>
      </c>
      <c r="P44" s="24"/>
      <c r="Q44" s="24"/>
      <c r="R44" s="24"/>
      <c r="S44" s="25"/>
      <c r="T44" s="26"/>
      <c r="U44" s="27"/>
      <c r="V44" s="735" t="s">
        <v>211</v>
      </c>
      <c r="X44" s="23" t="s">
        <v>1107</v>
      </c>
      <c r="Y44" s="24"/>
      <c r="Z44" s="24"/>
      <c r="AA44" s="24"/>
      <c r="AB44" s="24"/>
      <c r="AC44" s="24" t="s">
        <v>508</v>
      </c>
      <c r="AD44" s="23"/>
      <c r="AE44" s="24"/>
      <c r="AF44" s="24"/>
      <c r="AG44" s="24"/>
      <c r="AH44" s="25"/>
      <c r="AI44" s="20"/>
      <c r="AJ44" s="20"/>
      <c r="AK44" s="20"/>
      <c r="AL44" s="20"/>
      <c r="AM44" s="20"/>
      <c r="AN44" s="20"/>
    </row>
    <row r="45" ht="27.0" customHeight="1">
      <c r="A45" s="20"/>
      <c r="B45" s="20"/>
      <c r="C45" s="20"/>
      <c r="D45" s="20"/>
      <c r="E45" s="20"/>
      <c r="F45" s="21"/>
      <c r="G45" s="736" t="s">
        <v>765</v>
      </c>
      <c r="I45" s="30" t="s">
        <v>1108</v>
      </c>
      <c r="J45" s="31"/>
      <c r="K45" s="31"/>
      <c r="L45" s="31"/>
      <c r="M45" s="31"/>
      <c r="N45" s="31"/>
      <c r="O45" s="30" t="s">
        <v>9</v>
      </c>
      <c r="P45" s="31"/>
      <c r="Q45" s="31"/>
      <c r="R45" s="31"/>
      <c r="S45" s="32"/>
      <c r="T45" s="26"/>
      <c r="U45" s="27"/>
      <c r="V45" s="736" t="s">
        <v>106</v>
      </c>
      <c r="X45" s="30" t="s">
        <v>1109</v>
      </c>
      <c r="Y45" s="31"/>
      <c r="Z45" s="31"/>
      <c r="AA45" s="31"/>
      <c r="AB45" s="31"/>
      <c r="AC45" s="31" t="s">
        <v>21</v>
      </c>
      <c r="AD45" s="30"/>
      <c r="AE45" s="31"/>
      <c r="AF45" s="31"/>
      <c r="AG45" s="31"/>
      <c r="AH45" s="32"/>
      <c r="AI45" s="20"/>
      <c r="AJ45" s="20"/>
      <c r="AK45" s="20"/>
      <c r="AL45" s="20"/>
      <c r="AM45" s="20"/>
      <c r="AN45" s="20"/>
    </row>
    <row r="46" ht="27.0" customHeight="1">
      <c r="A46" s="20"/>
      <c r="B46" s="20"/>
      <c r="C46" s="20"/>
      <c r="D46" s="20"/>
      <c r="E46" s="20"/>
      <c r="F46" s="21"/>
      <c r="G46" s="735" t="s">
        <v>167</v>
      </c>
      <c r="I46" s="23" t="s">
        <v>1110</v>
      </c>
      <c r="J46" s="24"/>
      <c r="K46" s="24"/>
      <c r="L46" s="24"/>
      <c r="M46" s="24"/>
      <c r="N46" s="24"/>
      <c r="O46" s="23" t="s">
        <v>122</v>
      </c>
      <c r="P46" s="24"/>
      <c r="Q46" s="24"/>
      <c r="R46" s="24"/>
      <c r="S46" s="25"/>
      <c r="T46" s="26"/>
      <c r="U46" s="27"/>
      <c r="V46" s="735" t="s">
        <v>648</v>
      </c>
      <c r="X46" s="23" t="s">
        <v>1111</v>
      </c>
      <c r="Y46" s="24"/>
      <c r="Z46" s="24"/>
      <c r="AA46" s="24"/>
      <c r="AB46" s="24"/>
      <c r="AC46" s="24" t="s">
        <v>9</v>
      </c>
      <c r="AD46" s="23"/>
      <c r="AE46" s="24"/>
      <c r="AF46" s="24"/>
      <c r="AG46" s="24"/>
      <c r="AH46" s="25"/>
      <c r="AI46" s="20"/>
      <c r="AJ46" s="20"/>
      <c r="AK46" s="20"/>
      <c r="AL46" s="20"/>
      <c r="AM46" s="20"/>
      <c r="AN46" s="20"/>
    </row>
    <row r="47" ht="27.0" customHeight="1">
      <c r="A47" s="20"/>
      <c r="B47" s="20"/>
      <c r="C47" s="20"/>
      <c r="D47" s="20"/>
      <c r="E47" s="20"/>
      <c r="F47" s="21"/>
      <c r="G47" s="736" t="s">
        <v>713</v>
      </c>
      <c r="I47" s="30" t="s">
        <v>1112</v>
      </c>
      <c r="J47" s="31"/>
      <c r="K47" s="31"/>
      <c r="L47" s="31"/>
      <c r="M47" s="31"/>
      <c r="N47" s="31"/>
      <c r="O47" s="30" t="s">
        <v>1113</v>
      </c>
      <c r="P47" s="31"/>
      <c r="Q47" s="31"/>
      <c r="R47" s="31"/>
      <c r="S47" s="32"/>
      <c r="T47" s="26"/>
      <c r="U47" s="27"/>
      <c r="V47" s="736" t="s">
        <v>741</v>
      </c>
      <c r="X47" s="30" t="s">
        <v>1114</v>
      </c>
      <c r="Y47" s="31"/>
      <c r="Z47" s="31"/>
      <c r="AA47" s="31"/>
      <c r="AB47" s="31"/>
      <c r="AC47" s="31" t="s">
        <v>48</v>
      </c>
      <c r="AD47" s="30"/>
      <c r="AE47" s="31"/>
      <c r="AF47" s="31"/>
      <c r="AG47" s="31"/>
      <c r="AH47" s="32"/>
      <c r="AI47" s="20"/>
      <c r="AJ47" s="20"/>
      <c r="AK47" s="20"/>
      <c r="AL47" s="20"/>
      <c r="AM47" s="20"/>
      <c r="AN47" s="20"/>
    </row>
    <row r="48" ht="27.0" customHeight="1">
      <c r="A48" s="20"/>
      <c r="B48" s="20"/>
      <c r="C48" s="20"/>
      <c r="D48" s="20"/>
      <c r="E48" s="20"/>
      <c r="F48" s="21"/>
      <c r="G48" s="735" t="s">
        <v>727</v>
      </c>
      <c r="I48" s="23" t="s">
        <v>1115</v>
      </c>
      <c r="J48" s="24"/>
      <c r="K48" s="24"/>
      <c r="L48" s="24"/>
      <c r="M48" s="24"/>
      <c r="N48" s="24"/>
      <c r="O48" s="23" t="s">
        <v>1116</v>
      </c>
      <c r="P48" s="24"/>
      <c r="Q48" s="24"/>
      <c r="R48" s="24"/>
      <c r="S48" s="25"/>
      <c r="T48" s="26"/>
      <c r="U48" s="27"/>
      <c r="V48" s="735" t="s">
        <v>217</v>
      </c>
      <c r="X48" s="23" t="s">
        <v>1117</v>
      </c>
      <c r="Y48" s="24"/>
      <c r="Z48" s="24"/>
      <c r="AA48" s="24"/>
      <c r="AB48" s="24"/>
      <c r="AC48" s="24" t="s">
        <v>9</v>
      </c>
      <c r="AD48" s="23"/>
      <c r="AE48" s="24"/>
      <c r="AF48" s="24"/>
      <c r="AG48" s="24"/>
      <c r="AH48" s="25"/>
      <c r="AI48" s="20"/>
      <c r="AJ48" s="20"/>
      <c r="AK48" s="20"/>
      <c r="AL48" s="20"/>
      <c r="AM48" s="20"/>
      <c r="AN48" s="20"/>
    </row>
    <row r="49" ht="27.0" customHeight="1">
      <c r="A49" s="20"/>
      <c r="B49" s="20"/>
      <c r="C49" s="20"/>
      <c r="D49" s="20"/>
      <c r="E49" s="20"/>
      <c r="F49" s="21"/>
      <c r="G49" s="736" t="s">
        <v>214</v>
      </c>
      <c r="I49" s="30" t="s">
        <v>1118</v>
      </c>
      <c r="J49" s="31"/>
      <c r="K49" s="31"/>
      <c r="L49" s="31"/>
      <c r="M49" s="31"/>
      <c r="N49" s="31"/>
      <c r="O49" s="30" t="s">
        <v>630</v>
      </c>
      <c r="P49" s="31"/>
      <c r="Q49" s="31"/>
      <c r="R49" s="31"/>
      <c r="S49" s="32"/>
      <c r="T49" s="26"/>
      <c r="U49" s="27"/>
      <c r="V49" s="736" t="s">
        <v>687</v>
      </c>
      <c r="X49" s="30" t="s">
        <v>1119</v>
      </c>
      <c r="Y49" s="31"/>
      <c r="Z49" s="31"/>
      <c r="AA49" s="31"/>
      <c r="AB49" s="31"/>
      <c r="AC49" s="31" t="s">
        <v>590</v>
      </c>
      <c r="AD49" s="30"/>
      <c r="AE49" s="31"/>
      <c r="AF49" s="31"/>
      <c r="AG49" s="31"/>
      <c r="AH49" s="32"/>
      <c r="AI49" s="20"/>
      <c r="AJ49" s="20"/>
      <c r="AK49" s="20"/>
      <c r="AL49" s="20"/>
      <c r="AM49" s="20"/>
      <c r="AN49" s="20"/>
    </row>
    <row r="50" ht="27.0" customHeight="1">
      <c r="A50" s="20"/>
      <c r="B50" s="20"/>
      <c r="C50" s="20"/>
      <c r="D50" s="20"/>
      <c r="E50" s="20"/>
      <c r="F50" s="21"/>
      <c r="G50" s="735" t="s">
        <v>39</v>
      </c>
      <c r="I50" s="23" t="s">
        <v>1120</v>
      </c>
      <c r="J50" s="24"/>
      <c r="K50" s="24"/>
      <c r="L50" s="24"/>
      <c r="M50" s="24"/>
      <c r="N50" s="24"/>
      <c r="O50" s="23" t="s">
        <v>24</v>
      </c>
      <c r="P50" s="24"/>
      <c r="Q50" s="24"/>
      <c r="R50" s="24"/>
      <c r="S50" s="25"/>
      <c r="T50" s="26"/>
      <c r="U50" s="27"/>
      <c r="V50" s="735" t="s">
        <v>594</v>
      </c>
      <c r="X50" s="23" t="s">
        <v>1121</v>
      </c>
      <c r="Y50" s="24"/>
      <c r="Z50" s="24"/>
      <c r="AA50" s="24"/>
      <c r="AB50" s="24"/>
      <c r="AC50" s="24" t="s">
        <v>48</v>
      </c>
      <c r="AD50" s="23"/>
      <c r="AE50" s="24"/>
      <c r="AF50" s="24"/>
      <c r="AG50" s="24"/>
      <c r="AH50" s="25"/>
      <c r="AI50" s="20"/>
      <c r="AJ50" s="20"/>
      <c r="AK50" s="20"/>
      <c r="AL50" s="20"/>
      <c r="AM50" s="20"/>
      <c r="AN50" s="20"/>
    </row>
    <row r="51" ht="27.0" customHeight="1">
      <c r="A51" s="20"/>
      <c r="B51" s="20"/>
      <c r="C51" s="20"/>
      <c r="D51" s="20"/>
      <c r="E51" s="20"/>
      <c r="F51" s="21"/>
      <c r="G51" s="736" t="s">
        <v>25</v>
      </c>
      <c r="I51" s="30" t="s">
        <v>1122</v>
      </c>
      <c r="J51" s="31"/>
      <c r="K51" s="31"/>
      <c r="L51" s="31"/>
      <c r="M51" s="31"/>
      <c r="N51" s="31"/>
      <c r="O51" s="30" t="s">
        <v>188</v>
      </c>
      <c r="P51" s="31"/>
      <c r="Q51" s="31"/>
      <c r="R51" s="31"/>
      <c r="S51" s="32"/>
      <c r="T51" s="26"/>
      <c r="U51" s="27"/>
      <c r="V51" s="736" t="s">
        <v>182</v>
      </c>
      <c r="X51" s="30" t="s">
        <v>1123</v>
      </c>
      <c r="Y51" s="31"/>
      <c r="Z51" s="31"/>
      <c r="AA51" s="31"/>
      <c r="AB51" s="31"/>
      <c r="AC51" s="31" t="s">
        <v>678</v>
      </c>
      <c r="AD51" s="30"/>
      <c r="AE51" s="31"/>
      <c r="AF51" s="31"/>
      <c r="AG51" s="31"/>
      <c r="AH51" s="32"/>
      <c r="AI51" s="20"/>
      <c r="AJ51" s="20"/>
      <c r="AK51" s="20"/>
      <c r="AL51" s="20"/>
      <c r="AM51" s="20"/>
      <c r="AN51" s="20"/>
    </row>
    <row r="52" ht="27.0" customHeight="1">
      <c r="A52" s="20"/>
      <c r="B52" s="20"/>
      <c r="C52" s="20"/>
      <c r="D52" s="20"/>
      <c r="E52" s="20"/>
      <c r="F52" s="21"/>
      <c r="G52" s="735" t="s">
        <v>631</v>
      </c>
      <c r="I52" s="23" t="s">
        <v>1124</v>
      </c>
      <c r="J52" s="24"/>
      <c r="K52" s="24"/>
      <c r="L52" s="24"/>
      <c r="M52" s="24"/>
      <c r="N52" s="24"/>
      <c r="O52" s="23" t="s">
        <v>32</v>
      </c>
      <c r="P52" s="24"/>
      <c r="Q52" s="24"/>
      <c r="R52" s="24"/>
      <c r="S52" s="25"/>
      <c r="T52" s="26"/>
      <c r="U52" s="27"/>
      <c r="V52" s="735" t="s">
        <v>213</v>
      </c>
      <c r="X52" s="23" t="s">
        <v>1125</v>
      </c>
      <c r="Y52" s="24"/>
      <c r="Z52" s="24"/>
      <c r="AA52" s="24"/>
      <c r="AB52" s="24"/>
      <c r="AC52" s="24" t="s">
        <v>601</v>
      </c>
      <c r="AD52" s="23"/>
      <c r="AE52" s="24"/>
      <c r="AF52" s="24"/>
      <c r="AG52" s="24"/>
      <c r="AH52" s="25"/>
      <c r="AI52" s="20"/>
      <c r="AJ52" s="20"/>
      <c r="AK52" s="20"/>
      <c r="AL52" s="20"/>
      <c r="AM52" s="20"/>
      <c r="AN52" s="20"/>
    </row>
    <row r="53" ht="27.0" customHeight="1">
      <c r="A53" s="20"/>
      <c r="B53" s="20"/>
      <c r="C53" s="20"/>
      <c r="D53" s="20"/>
      <c r="E53" s="20"/>
      <c r="F53" s="21"/>
      <c r="G53" s="736" t="s">
        <v>735</v>
      </c>
      <c r="I53" s="30" t="s">
        <v>1126</v>
      </c>
      <c r="J53" s="31"/>
      <c r="K53" s="31"/>
      <c r="L53" s="31"/>
      <c r="M53" s="31"/>
      <c r="N53" s="31"/>
      <c r="O53" s="30" t="s">
        <v>1127</v>
      </c>
      <c r="P53" s="31"/>
      <c r="Q53" s="31"/>
      <c r="R53" s="31"/>
      <c r="S53" s="32"/>
      <c r="T53" s="26"/>
      <c r="U53" s="27"/>
      <c r="V53" s="736" t="s">
        <v>126</v>
      </c>
      <c r="X53" s="30" t="s">
        <v>1128</v>
      </c>
      <c r="Y53" s="31"/>
      <c r="Z53" s="31"/>
      <c r="AA53" s="31"/>
      <c r="AB53" s="31"/>
      <c r="AC53" s="31" t="s">
        <v>494</v>
      </c>
      <c r="AD53" s="30"/>
      <c r="AE53" s="31"/>
      <c r="AF53" s="31"/>
      <c r="AG53" s="31"/>
      <c r="AH53" s="32"/>
      <c r="AI53" s="20"/>
      <c r="AJ53" s="20"/>
      <c r="AK53" s="20"/>
      <c r="AL53" s="20"/>
      <c r="AM53" s="20"/>
      <c r="AN53" s="20"/>
    </row>
    <row r="54" ht="27.0" customHeight="1">
      <c r="A54" s="20"/>
      <c r="B54" s="20"/>
      <c r="C54" s="20"/>
      <c r="D54" s="20"/>
      <c r="E54" s="20"/>
      <c r="F54" s="21"/>
      <c r="G54" s="735" t="s">
        <v>208</v>
      </c>
      <c r="I54" s="23" t="s">
        <v>1129</v>
      </c>
      <c r="J54" s="24"/>
      <c r="K54" s="24"/>
      <c r="L54" s="24"/>
      <c r="M54" s="24"/>
      <c r="N54" s="24"/>
      <c r="O54" s="23" t="s">
        <v>119</v>
      </c>
      <c r="P54" s="24"/>
      <c r="Q54" s="24"/>
      <c r="R54" s="24"/>
      <c r="S54" s="25"/>
      <c r="T54" s="26"/>
      <c r="U54" s="27"/>
      <c r="V54" s="735" t="s">
        <v>212</v>
      </c>
      <c r="X54" s="23" t="s">
        <v>1130</v>
      </c>
      <c r="Y54" s="24"/>
      <c r="Z54" s="24"/>
      <c r="AA54" s="24"/>
      <c r="AB54" s="24"/>
      <c r="AC54" s="24" t="s">
        <v>12</v>
      </c>
      <c r="AD54" s="23"/>
      <c r="AE54" s="24"/>
      <c r="AF54" s="24"/>
      <c r="AG54" s="24"/>
      <c r="AH54" s="25"/>
      <c r="AI54" s="20"/>
      <c r="AJ54" s="20"/>
      <c r="AK54" s="20"/>
      <c r="AL54" s="20"/>
      <c r="AM54" s="20"/>
      <c r="AN54" s="20"/>
    </row>
    <row r="55" ht="27.0" customHeight="1">
      <c r="A55" s="20"/>
      <c r="B55" s="20"/>
      <c r="C55" s="20"/>
      <c r="D55" s="20"/>
      <c r="E55" s="20"/>
      <c r="F55" s="21"/>
      <c r="G55" s="736" t="s">
        <v>17</v>
      </c>
      <c r="I55" s="30" t="s">
        <v>1131</v>
      </c>
      <c r="J55" s="31"/>
      <c r="K55" s="31"/>
      <c r="L55" s="31"/>
      <c r="M55" s="31"/>
      <c r="N55" s="31"/>
      <c r="O55" s="30" t="s">
        <v>1132</v>
      </c>
      <c r="P55" s="31"/>
      <c r="Q55" s="31"/>
      <c r="R55" s="31"/>
      <c r="S55" s="32"/>
      <c r="T55" s="26"/>
      <c r="U55" s="27"/>
      <c r="V55" s="736" t="s">
        <v>206</v>
      </c>
      <c r="X55" s="30" t="s">
        <v>1133</v>
      </c>
      <c r="Y55" s="31"/>
      <c r="Z55" s="31"/>
      <c r="AA55" s="31"/>
      <c r="AB55" s="31"/>
      <c r="AC55" s="31" t="s">
        <v>1134</v>
      </c>
      <c r="AD55" s="30"/>
      <c r="AE55" s="31"/>
      <c r="AF55" s="31"/>
      <c r="AG55" s="31"/>
      <c r="AH55" s="32"/>
      <c r="AI55" s="20"/>
      <c r="AJ55" s="20"/>
      <c r="AK55" s="20"/>
      <c r="AL55" s="20"/>
      <c r="AM55" s="20"/>
      <c r="AN55" s="20"/>
    </row>
    <row r="56" ht="27.0" customHeight="1">
      <c r="A56" s="20"/>
      <c r="B56" s="20"/>
      <c r="C56" s="20"/>
      <c r="D56" s="20"/>
      <c r="E56" s="20"/>
      <c r="F56" s="21"/>
      <c r="G56" s="735" t="s">
        <v>117</v>
      </c>
      <c r="I56" s="23" t="s">
        <v>1135</v>
      </c>
      <c r="J56" s="24"/>
      <c r="K56" s="24"/>
      <c r="L56" s="24"/>
      <c r="M56" s="24"/>
      <c r="N56" s="24"/>
      <c r="O56" s="23" t="s">
        <v>522</v>
      </c>
      <c r="P56" s="24"/>
      <c r="Q56" s="24"/>
      <c r="R56" s="24"/>
      <c r="S56" s="25"/>
      <c r="T56" s="26"/>
      <c r="U56" s="27"/>
      <c r="V56" s="735" t="s">
        <v>142</v>
      </c>
      <c r="X56" s="23" t="s">
        <v>1136</v>
      </c>
      <c r="Y56" s="24"/>
      <c r="Z56" s="24"/>
      <c r="AA56" s="24"/>
      <c r="AB56" s="24"/>
      <c r="AC56" s="24" t="s">
        <v>21</v>
      </c>
      <c r="AD56" s="23"/>
      <c r="AE56" s="24"/>
      <c r="AF56" s="24"/>
      <c r="AG56" s="24"/>
      <c r="AH56" s="25"/>
      <c r="AI56" s="20"/>
      <c r="AJ56" s="20"/>
      <c r="AK56" s="20"/>
      <c r="AL56" s="20"/>
      <c r="AM56" s="20"/>
      <c r="AN56" s="20"/>
    </row>
    <row r="57" ht="27.0" customHeight="1">
      <c r="A57" s="20"/>
      <c r="B57" s="20"/>
      <c r="C57" s="20"/>
      <c r="D57" s="20"/>
      <c r="E57" s="20"/>
      <c r="F57" s="21"/>
      <c r="G57" s="736" t="s">
        <v>641</v>
      </c>
      <c r="I57" s="30" t="s">
        <v>1137</v>
      </c>
      <c r="J57" s="31"/>
      <c r="K57" s="31"/>
      <c r="L57" s="31"/>
      <c r="M57" s="31"/>
      <c r="N57" s="31"/>
      <c r="O57" s="30" t="s">
        <v>1138</v>
      </c>
      <c r="P57" s="31"/>
      <c r="Q57" s="31"/>
      <c r="R57" s="31"/>
      <c r="S57" s="32"/>
      <c r="T57" s="26"/>
      <c r="U57" s="27"/>
      <c r="V57" s="736" t="s">
        <v>195</v>
      </c>
      <c r="X57" s="30" t="s">
        <v>1139</v>
      </c>
      <c r="Y57" s="31"/>
      <c r="Z57" s="31"/>
      <c r="AA57" s="31"/>
      <c r="AB57" s="31"/>
      <c r="AC57" s="31" t="s">
        <v>740</v>
      </c>
      <c r="AD57" s="30"/>
      <c r="AE57" s="31"/>
      <c r="AF57" s="31"/>
      <c r="AG57" s="31"/>
      <c r="AH57" s="32"/>
      <c r="AI57" s="20"/>
      <c r="AJ57" s="20"/>
      <c r="AK57" s="20"/>
      <c r="AL57" s="20"/>
      <c r="AM57" s="20"/>
      <c r="AN57" s="20"/>
    </row>
    <row r="58" ht="27.0" customHeight="1">
      <c r="A58" s="20"/>
      <c r="B58" s="20"/>
      <c r="C58" s="20"/>
      <c r="D58" s="20"/>
      <c r="E58" s="20"/>
      <c r="F58" s="21"/>
      <c r="G58" s="735" t="s">
        <v>131</v>
      </c>
      <c r="I58" s="23" t="s">
        <v>1140</v>
      </c>
      <c r="J58" s="24"/>
      <c r="K58" s="24"/>
      <c r="L58" s="24"/>
      <c r="M58" s="24"/>
      <c r="N58" s="24"/>
      <c r="O58" s="23" t="s">
        <v>24</v>
      </c>
      <c r="P58" s="24"/>
      <c r="Q58" s="24"/>
      <c r="R58" s="24"/>
      <c r="S58" s="25"/>
      <c r="T58" s="26"/>
      <c r="U58" s="27"/>
      <c r="V58" s="735" t="s">
        <v>760</v>
      </c>
      <c r="X58" s="23" t="s">
        <v>1141</v>
      </c>
      <c r="Y58" s="24"/>
      <c r="Z58" s="24"/>
      <c r="AA58" s="24"/>
      <c r="AB58" s="24"/>
      <c r="AC58" s="24" t="s">
        <v>188</v>
      </c>
      <c r="AD58" s="23"/>
      <c r="AE58" s="24"/>
      <c r="AF58" s="24"/>
      <c r="AG58" s="24"/>
      <c r="AH58" s="25"/>
      <c r="AI58" s="20"/>
      <c r="AJ58" s="20"/>
      <c r="AK58" s="20"/>
      <c r="AL58" s="20"/>
      <c r="AM58" s="20"/>
      <c r="AN58" s="20"/>
    </row>
    <row r="59" ht="27.0" customHeight="1">
      <c r="A59" s="20"/>
      <c r="B59" s="20"/>
      <c r="C59" s="20"/>
      <c r="D59" s="20"/>
      <c r="E59" s="20"/>
      <c r="F59" s="21"/>
      <c r="G59" s="736" t="s">
        <v>679</v>
      </c>
      <c r="I59" s="30" t="s">
        <v>1142</v>
      </c>
      <c r="J59" s="31"/>
      <c r="K59" s="31"/>
      <c r="L59" s="31"/>
      <c r="M59" s="31"/>
      <c r="N59" s="31"/>
      <c r="O59" s="30" t="s">
        <v>48</v>
      </c>
      <c r="P59" s="31"/>
      <c r="Q59" s="31"/>
      <c r="R59" s="31"/>
      <c r="S59" s="32"/>
      <c r="T59" s="26"/>
      <c r="U59" s="27"/>
      <c r="V59" s="736" t="s">
        <v>689</v>
      </c>
      <c r="X59" s="30" t="s">
        <v>1143</v>
      </c>
      <c r="Y59" s="31"/>
      <c r="Z59" s="31"/>
      <c r="AA59" s="31"/>
      <c r="AB59" s="31"/>
      <c r="AC59" s="31" t="s">
        <v>510</v>
      </c>
      <c r="AD59" s="30"/>
      <c r="AE59" s="31"/>
      <c r="AF59" s="31"/>
      <c r="AG59" s="31"/>
      <c r="AH59" s="32"/>
      <c r="AI59" s="20"/>
      <c r="AJ59" s="20"/>
      <c r="AK59" s="20"/>
      <c r="AL59" s="20"/>
      <c r="AM59" s="20"/>
      <c r="AN59" s="20"/>
    </row>
    <row r="60" ht="27.0" customHeight="1">
      <c r="A60" s="20"/>
      <c r="B60" s="20"/>
      <c r="C60" s="20"/>
      <c r="D60" s="20"/>
      <c r="E60" s="20"/>
      <c r="F60" s="21"/>
      <c r="G60" s="735" t="s">
        <v>10</v>
      </c>
      <c r="I60" s="23" t="s">
        <v>1144</v>
      </c>
      <c r="J60" s="24"/>
      <c r="K60" s="24"/>
      <c r="L60" s="24"/>
      <c r="M60" s="24"/>
      <c r="N60" s="24"/>
      <c r="O60" s="23" t="s">
        <v>35</v>
      </c>
      <c r="P60" s="24"/>
      <c r="Q60" s="24"/>
      <c r="R60" s="24"/>
      <c r="S60" s="25"/>
      <c r="T60" s="26"/>
      <c r="U60" s="27"/>
      <c r="V60" s="735" t="s">
        <v>639</v>
      </c>
      <c r="X60" s="23" t="s">
        <v>1145</v>
      </c>
      <c r="Y60" s="24"/>
      <c r="Z60" s="24"/>
      <c r="AA60" s="24"/>
      <c r="AB60" s="24"/>
      <c r="AC60" s="24" t="s">
        <v>347</v>
      </c>
      <c r="AD60" s="23"/>
      <c r="AE60" s="24"/>
      <c r="AF60" s="24"/>
      <c r="AG60" s="24"/>
      <c r="AH60" s="25"/>
      <c r="AI60" s="20"/>
      <c r="AJ60" s="20"/>
      <c r="AK60" s="20"/>
      <c r="AL60" s="20"/>
      <c r="AM60" s="20"/>
      <c r="AN60" s="20"/>
    </row>
    <row r="61" ht="27.0" customHeight="1">
      <c r="A61" s="20"/>
      <c r="B61" s="20"/>
      <c r="C61" s="20"/>
      <c r="D61" s="20"/>
      <c r="E61" s="20"/>
      <c r="F61" s="21"/>
      <c r="G61" s="736" t="s">
        <v>793</v>
      </c>
      <c r="I61" s="30" t="s">
        <v>1146</v>
      </c>
      <c r="J61" s="31"/>
      <c r="K61" s="31"/>
      <c r="L61" s="31"/>
      <c r="M61" s="31"/>
      <c r="N61" s="31"/>
      <c r="O61" s="30" t="s">
        <v>9</v>
      </c>
      <c r="P61" s="31"/>
      <c r="Q61" s="31"/>
      <c r="R61" s="31"/>
      <c r="S61" s="32"/>
      <c r="T61" s="26"/>
      <c r="U61" s="27"/>
      <c r="V61" s="736" t="s">
        <v>216</v>
      </c>
      <c r="X61" s="30" t="s">
        <v>1147</v>
      </c>
      <c r="Y61" s="31"/>
      <c r="Z61" s="31"/>
      <c r="AA61" s="31"/>
      <c r="AB61" s="31"/>
      <c r="AC61" s="31" t="s">
        <v>41</v>
      </c>
      <c r="AD61" s="30"/>
      <c r="AE61" s="31"/>
      <c r="AF61" s="31"/>
      <c r="AG61" s="31"/>
      <c r="AH61" s="32"/>
      <c r="AI61" s="20"/>
      <c r="AJ61" s="20"/>
      <c r="AK61" s="20"/>
      <c r="AL61" s="20"/>
      <c r="AM61" s="20"/>
      <c r="AN61" s="20"/>
    </row>
    <row r="62" ht="27.0" customHeight="1">
      <c r="A62" s="20"/>
      <c r="B62" s="20"/>
      <c r="C62" s="20"/>
      <c r="D62" s="20"/>
      <c r="E62" s="20"/>
      <c r="F62" s="21"/>
      <c r="G62" s="735" t="s">
        <v>169</v>
      </c>
      <c r="I62" s="23" t="s">
        <v>1148</v>
      </c>
      <c r="J62" s="24"/>
      <c r="K62" s="24"/>
      <c r="L62" s="24"/>
      <c r="M62" s="24"/>
      <c r="N62" s="24"/>
      <c r="O62" s="23" t="s">
        <v>9</v>
      </c>
      <c r="P62" s="24"/>
      <c r="Q62" s="24"/>
      <c r="R62" s="24"/>
      <c r="S62" s="25"/>
      <c r="T62" s="26"/>
      <c r="U62" s="27"/>
      <c r="V62" s="735" t="s">
        <v>585</v>
      </c>
      <c r="X62" s="23" t="s">
        <v>1149</v>
      </c>
      <c r="Y62" s="24"/>
      <c r="Z62" s="24"/>
      <c r="AA62" s="24"/>
      <c r="AB62" s="24"/>
      <c r="AC62" s="24" t="s">
        <v>35</v>
      </c>
      <c r="AD62" s="23"/>
      <c r="AE62" s="24"/>
      <c r="AF62" s="24"/>
      <c r="AG62" s="24"/>
      <c r="AH62" s="25"/>
      <c r="AI62" s="20"/>
      <c r="AJ62" s="20"/>
      <c r="AK62" s="20"/>
      <c r="AL62" s="20"/>
      <c r="AM62" s="20"/>
      <c r="AN62" s="20"/>
    </row>
    <row r="63" ht="27.0" customHeight="1">
      <c r="A63" s="20"/>
      <c r="B63" s="20"/>
      <c r="C63" s="20"/>
      <c r="D63" s="20"/>
      <c r="E63" s="20"/>
      <c r="F63" s="21"/>
      <c r="G63" s="736" t="s">
        <v>19</v>
      </c>
      <c r="I63" s="30" t="s">
        <v>1150</v>
      </c>
      <c r="J63" s="31"/>
      <c r="K63" s="31"/>
      <c r="L63" s="31"/>
      <c r="M63" s="31"/>
      <c r="N63" s="31"/>
      <c r="O63" s="30" t="s">
        <v>1151</v>
      </c>
      <c r="P63" s="31"/>
      <c r="Q63" s="31"/>
      <c r="R63" s="31"/>
      <c r="S63" s="32"/>
      <c r="T63" s="26"/>
      <c r="U63" s="27"/>
      <c r="V63" s="736" t="s">
        <v>646</v>
      </c>
      <c r="X63" s="30" t="s">
        <v>1152</v>
      </c>
      <c r="Y63" s="31"/>
      <c r="Z63" s="31"/>
      <c r="AA63" s="31"/>
      <c r="AB63" s="31"/>
      <c r="AC63" s="31" t="s">
        <v>522</v>
      </c>
      <c r="AD63" s="30"/>
      <c r="AE63" s="31"/>
      <c r="AF63" s="31"/>
      <c r="AG63" s="31"/>
      <c r="AH63" s="32"/>
      <c r="AI63" s="20"/>
      <c r="AJ63" s="20"/>
      <c r="AK63" s="20"/>
      <c r="AL63" s="20"/>
      <c r="AM63" s="20"/>
      <c r="AN63" s="20"/>
    </row>
    <row r="64" ht="27.0" customHeight="1">
      <c r="A64" s="20"/>
      <c r="B64" s="20"/>
      <c r="C64" s="20"/>
      <c r="D64" s="20"/>
      <c r="E64" s="20"/>
      <c r="F64" s="21"/>
      <c r="G64" s="735" t="s">
        <v>192</v>
      </c>
      <c r="I64" s="23" t="s">
        <v>1153</v>
      </c>
      <c r="J64" s="24"/>
      <c r="K64" s="24"/>
      <c r="L64" s="24"/>
      <c r="M64" s="24"/>
      <c r="N64" s="24"/>
      <c r="O64" s="23" t="s">
        <v>732</v>
      </c>
      <c r="P64" s="24"/>
      <c r="Q64" s="24"/>
      <c r="R64" s="24"/>
      <c r="S64" s="25"/>
      <c r="T64" s="26"/>
      <c r="U64" s="27"/>
      <c r="V64" s="735" t="s">
        <v>133</v>
      </c>
      <c r="X64" s="23" t="s">
        <v>1154</v>
      </c>
      <c r="Y64" s="24"/>
      <c r="Z64" s="24"/>
      <c r="AA64" s="24"/>
      <c r="AB64" s="24"/>
      <c r="AC64" s="24" t="s">
        <v>1155</v>
      </c>
      <c r="AD64" s="23"/>
      <c r="AE64" s="24"/>
      <c r="AF64" s="24"/>
      <c r="AG64" s="24"/>
      <c r="AH64" s="25"/>
      <c r="AI64" s="20"/>
      <c r="AJ64" s="20"/>
      <c r="AK64" s="20"/>
      <c r="AL64" s="20"/>
      <c r="AM64" s="20"/>
      <c r="AN64" s="20"/>
    </row>
    <row r="65" ht="27.0" customHeight="1">
      <c r="A65" s="20"/>
      <c r="B65" s="20"/>
      <c r="C65" s="20"/>
      <c r="D65" s="20"/>
      <c r="E65" s="20"/>
      <c r="F65" s="21"/>
      <c r="G65" s="736" t="s">
        <v>797</v>
      </c>
      <c r="I65" s="30" t="s">
        <v>1156</v>
      </c>
      <c r="J65" s="31"/>
      <c r="K65" s="31"/>
      <c r="L65" s="31"/>
      <c r="M65" s="31"/>
      <c r="N65" s="31"/>
      <c r="O65" s="30" t="s">
        <v>157</v>
      </c>
      <c r="P65" s="31"/>
      <c r="Q65" s="31"/>
      <c r="R65" s="31"/>
      <c r="S65" s="32"/>
      <c r="T65" s="26"/>
      <c r="U65" s="27"/>
      <c r="V65" s="736" t="s">
        <v>749</v>
      </c>
      <c r="X65" s="30" t="s">
        <v>1157</v>
      </c>
      <c r="Y65" s="31"/>
      <c r="Z65" s="31"/>
      <c r="AA65" s="31"/>
      <c r="AB65" s="31"/>
      <c r="AC65" s="31" t="s">
        <v>598</v>
      </c>
      <c r="AD65" s="30"/>
      <c r="AE65" s="31"/>
      <c r="AF65" s="31"/>
      <c r="AG65" s="31"/>
      <c r="AH65" s="32"/>
      <c r="AI65" s="20"/>
      <c r="AJ65" s="20"/>
      <c r="AK65" s="20"/>
      <c r="AL65" s="20"/>
      <c r="AM65" s="20"/>
      <c r="AN65" s="20"/>
    </row>
    <row r="66" ht="27.0" customHeight="1">
      <c r="A66" s="20"/>
      <c r="B66" s="20"/>
      <c r="C66" s="20"/>
      <c r="D66" s="20"/>
      <c r="E66" s="20"/>
      <c r="F66" s="21"/>
      <c r="G66" s="735" t="s">
        <v>751</v>
      </c>
      <c r="I66" s="23" t="s">
        <v>1158</v>
      </c>
      <c r="J66" s="24"/>
      <c r="K66" s="24"/>
      <c r="L66" s="24"/>
      <c r="M66" s="24"/>
      <c r="N66" s="24"/>
      <c r="O66" s="23" t="s">
        <v>48</v>
      </c>
      <c r="P66" s="24"/>
      <c r="Q66" s="24"/>
      <c r="R66" s="24"/>
      <c r="S66" s="25"/>
      <c r="T66" s="26"/>
      <c r="U66" s="27"/>
      <c r="V66" s="735" t="s">
        <v>109</v>
      </c>
      <c r="X66" s="23" t="s">
        <v>1159</v>
      </c>
      <c r="Y66" s="24"/>
      <c r="Z66" s="24"/>
      <c r="AA66" s="24"/>
      <c r="AB66" s="24"/>
      <c r="AC66" s="24" t="s">
        <v>636</v>
      </c>
      <c r="AD66" s="23"/>
      <c r="AE66" s="24"/>
      <c r="AF66" s="24"/>
      <c r="AG66" s="24"/>
      <c r="AH66" s="25"/>
      <c r="AI66" s="20"/>
      <c r="AJ66" s="20"/>
      <c r="AK66" s="20"/>
      <c r="AL66" s="20"/>
      <c r="AM66" s="20"/>
      <c r="AN66" s="20"/>
    </row>
    <row r="67" ht="27.0" customHeight="1">
      <c r="A67" s="20"/>
      <c r="B67" s="20"/>
      <c r="C67" s="20"/>
      <c r="D67" s="20"/>
      <c r="E67" s="20"/>
      <c r="F67" s="21"/>
      <c r="G67" s="736" t="s">
        <v>599</v>
      </c>
      <c r="I67" s="30" t="s">
        <v>1160</v>
      </c>
      <c r="J67" s="31"/>
      <c r="K67" s="31"/>
      <c r="L67" s="31"/>
      <c r="M67" s="31"/>
      <c r="N67" s="31"/>
      <c r="O67" s="30" t="s">
        <v>21</v>
      </c>
      <c r="P67" s="31"/>
      <c r="Q67" s="31"/>
      <c r="R67" s="31"/>
      <c r="S67" s="32"/>
      <c r="T67" s="26"/>
      <c r="U67" s="27"/>
      <c r="V67" s="736" t="s">
        <v>708</v>
      </c>
      <c r="X67" s="30" t="s">
        <v>1161</v>
      </c>
      <c r="Y67" s="31"/>
      <c r="Z67" s="31"/>
      <c r="AA67" s="31"/>
      <c r="AB67" s="31"/>
      <c r="AC67" s="31" t="s">
        <v>609</v>
      </c>
      <c r="AD67" s="30"/>
      <c r="AE67" s="31"/>
      <c r="AF67" s="31"/>
      <c r="AG67" s="31"/>
      <c r="AH67" s="32"/>
      <c r="AI67" s="20"/>
      <c r="AJ67" s="20"/>
      <c r="AK67" s="20"/>
      <c r="AL67" s="20"/>
      <c r="AM67" s="20"/>
      <c r="AN67" s="20"/>
    </row>
    <row r="68" ht="27.0" customHeight="1">
      <c r="A68" s="20"/>
      <c r="B68" s="20"/>
      <c r="C68" s="20"/>
      <c r="D68" s="20"/>
      <c r="E68" s="20"/>
      <c r="F68" s="21"/>
      <c r="G68" s="735" t="s">
        <v>753</v>
      </c>
      <c r="I68" s="23" t="s">
        <v>1162</v>
      </c>
      <c r="J68" s="24"/>
      <c r="K68" s="24"/>
      <c r="L68" s="24"/>
      <c r="M68" s="24"/>
      <c r="N68" s="24"/>
      <c r="O68" s="23" t="s">
        <v>12</v>
      </c>
      <c r="P68" s="24"/>
      <c r="Q68" s="24"/>
      <c r="R68" s="24"/>
      <c r="S68" s="25"/>
      <c r="T68" s="26"/>
      <c r="U68" s="27"/>
      <c r="V68" s="735" t="s">
        <v>136</v>
      </c>
      <c r="X68" s="23" t="s">
        <v>1163</v>
      </c>
      <c r="Y68" s="24"/>
      <c r="Z68" s="24"/>
      <c r="AA68" s="24"/>
      <c r="AB68" s="24"/>
      <c r="AC68" s="24" t="s">
        <v>24</v>
      </c>
      <c r="AD68" s="23"/>
      <c r="AE68" s="24"/>
      <c r="AF68" s="24"/>
      <c r="AG68" s="24"/>
      <c r="AH68" s="25"/>
      <c r="AI68" s="20"/>
      <c r="AJ68" s="20"/>
      <c r="AK68" s="20"/>
      <c r="AL68" s="20"/>
      <c r="AM68" s="20"/>
      <c r="AN68" s="20"/>
    </row>
    <row r="69" ht="27.0" customHeight="1">
      <c r="A69" s="20"/>
      <c r="B69" s="20"/>
      <c r="C69" s="20"/>
      <c r="D69" s="20"/>
      <c r="E69" s="20"/>
      <c r="F69" s="21"/>
      <c r="G69" s="736" t="s">
        <v>610</v>
      </c>
      <c r="I69" s="30" t="s">
        <v>1164</v>
      </c>
      <c r="J69" s="31"/>
      <c r="K69" s="31"/>
      <c r="L69" s="31"/>
      <c r="M69" s="31"/>
      <c r="N69" s="31"/>
      <c r="O69" s="30" t="s">
        <v>48</v>
      </c>
      <c r="P69" s="31"/>
      <c r="Q69" s="31"/>
      <c r="R69" s="31"/>
      <c r="S69" s="32"/>
      <c r="T69" s="26"/>
      <c r="U69" s="27"/>
      <c r="V69" s="736" t="s">
        <v>189</v>
      </c>
      <c r="X69" s="30" t="s">
        <v>1165</v>
      </c>
      <c r="Y69" s="31"/>
      <c r="Z69" s="31"/>
      <c r="AA69" s="31"/>
      <c r="AB69" s="31"/>
      <c r="AC69" s="31" t="s">
        <v>108</v>
      </c>
      <c r="AD69" s="30"/>
      <c r="AE69" s="31"/>
      <c r="AF69" s="31"/>
      <c r="AG69" s="31"/>
      <c r="AH69" s="32"/>
      <c r="AI69" s="20"/>
      <c r="AJ69" s="20"/>
      <c r="AK69" s="20"/>
      <c r="AL69" s="20"/>
      <c r="AM69" s="20"/>
      <c r="AN69" s="20"/>
    </row>
    <row r="70" ht="27.0" customHeight="1">
      <c r="A70" s="20"/>
      <c r="B70" s="20"/>
      <c r="C70" s="20"/>
      <c r="D70" s="20"/>
      <c r="E70" s="20"/>
      <c r="F70" s="21"/>
      <c r="G70" s="735" t="s">
        <v>605</v>
      </c>
      <c r="I70" s="23" t="s">
        <v>1166</v>
      </c>
      <c r="J70" s="24"/>
      <c r="K70" s="24"/>
      <c r="L70" s="24"/>
      <c r="M70" s="24"/>
      <c r="N70" s="24"/>
      <c r="O70" s="23" t="s">
        <v>21</v>
      </c>
      <c r="P70" s="24"/>
      <c r="Q70" s="24"/>
      <c r="R70" s="24"/>
      <c r="S70" s="25"/>
      <c r="T70" s="26"/>
      <c r="U70" s="27"/>
      <c r="V70" s="735" t="s">
        <v>155</v>
      </c>
      <c r="X70" s="23" t="s">
        <v>1167</v>
      </c>
      <c r="Y70" s="24"/>
      <c r="Z70" s="24"/>
      <c r="AA70" s="24"/>
      <c r="AB70" s="24"/>
      <c r="AC70" s="24" t="s">
        <v>29</v>
      </c>
      <c r="AD70" s="23"/>
      <c r="AE70" s="24"/>
      <c r="AF70" s="24"/>
      <c r="AG70" s="24"/>
      <c r="AH70" s="25"/>
      <c r="AI70" s="20"/>
      <c r="AJ70" s="20"/>
      <c r="AK70" s="20"/>
      <c r="AL70" s="20"/>
      <c r="AM70" s="20"/>
      <c r="AN70" s="20"/>
    </row>
    <row r="71" ht="27.0" customHeight="1">
      <c r="A71" s="20"/>
      <c r="B71" s="20"/>
      <c r="C71" s="20"/>
      <c r="D71" s="20"/>
      <c r="E71" s="20"/>
      <c r="F71" s="21"/>
      <c r="G71" s="736" t="s">
        <v>139</v>
      </c>
      <c r="I71" s="30" t="s">
        <v>1168</v>
      </c>
      <c r="J71" s="31"/>
      <c r="K71" s="31"/>
      <c r="L71" s="31"/>
      <c r="M71" s="31"/>
      <c r="N71" s="31"/>
      <c r="O71" s="30" t="s">
        <v>125</v>
      </c>
      <c r="P71" s="31"/>
      <c r="Q71" s="31"/>
      <c r="R71" s="31"/>
      <c r="S71" s="32"/>
      <c r="T71" s="26"/>
      <c r="U71" s="27"/>
      <c r="V71" s="736" t="s">
        <v>691</v>
      </c>
      <c r="X71" s="30" t="s">
        <v>1169</v>
      </c>
      <c r="Y71" s="31"/>
      <c r="Z71" s="31"/>
      <c r="AA71" s="31"/>
      <c r="AB71" s="31"/>
      <c r="AC71" s="31" t="s">
        <v>681</v>
      </c>
      <c r="AD71" s="30"/>
      <c r="AE71" s="31"/>
      <c r="AF71" s="31"/>
      <c r="AG71" s="31"/>
      <c r="AH71" s="32"/>
      <c r="AI71" s="20"/>
      <c r="AJ71" s="20"/>
      <c r="AK71" s="20"/>
      <c r="AL71" s="20"/>
      <c r="AM71" s="20"/>
      <c r="AN71" s="20"/>
    </row>
    <row r="72" ht="27.0" hidden="1" customHeight="1">
      <c r="A72" s="530"/>
      <c r="B72" s="530"/>
      <c r="C72" s="530"/>
      <c r="D72" s="530"/>
      <c r="E72" s="737" t="s">
        <v>49</v>
      </c>
      <c r="F72" s="737">
        <v>65.0</v>
      </c>
      <c r="G72" s="34" t="str">
        <f t="shared" ref="G72:G135" si="1">V8</f>
        <v>10D</v>
      </c>
      <c r="I72" s="540" t="str">
        <f t="shared" ref="I72:I135" si="2">X8</f>
        <v>GRAU David (11)</v>
      </c>
      <c r="O72" s="540" t="str">
        <f t="shared" ref="O72:O135" si="3">AC8</f>
        <v>CBD 11</v>
      </c>
      <c r="S72" s="35"/>
      <c r="T72" s="540"/>
      <c r="U72" s="541"/>
      <c r="V72" s="41"/>
      <c r="X72" s="540"/>
      <c r="AC72" s="540"/>
      <c r="AH72" s="35"/>
      <c r="AI72" s="530"/>
      <c r="AJ72" s="530"/>
      <c r="AK72" s="530"/>
      <c r="AL72" s="530"/>
      <c r="AM72" s="530"/>
      <c r="AN72" s="530"/>
    </row>
    <row r="73" ht="27.0" hidden="1" customHeight="1">
      <c r="A73" s="530"/>
      <c r="B73" s="530"/>
      <c r="C73" s="530"/>
      <c r="D73" s="530"/>
      <c r="E73" s="737" t="s">
        <v>49</v>
      </c>
      <c r="F73" s="737">
        <v>66.0</v>
      </c>
      <c r="G73" s="37" t="str">
        <f t="shared" si="1"/>
        <v>5A</v>
      </c>
      <c r="I73" s="547" t="str">
        <f t="shared" si="2"/>
        <v>GUENAND Willy (37)</v>
      </c>
      <c r="O73" s="547" t="str">
        <f t="shared" si="3"/>
        <v>CBD 37</v>
      </c>
      <c r="S73" s="39"/>
      <c r="T73" s="540"/>
      <c r="U73" s="541"/>
      <c r="V73" s="42"/>
      <c r="X73" s="547"/>
      <c r="AC73" s="547"/>
      <c r="AH73" s="39"/>
      <c r="AI73" s="530"/>
      <c r="AJ73" s="530"/>
      <c r="AK73" s="530"/>
      <c r="AL73" s="530"/>
      <c r="AM73" s="530"/>
      <c r="AN73" s="530"/>
    </row>
    <row r="74" ht="27.0" hidden="1" customHeight="1">
      <c r="A74" s="530"/>
      <c r="B74" s="530"/>
      <c r="C74" s="530"/>
      <c r="D74" s="530"/>
      <c r="E74" s="737" t="s">
        <v>49</v>
      </c>
      <c r="F74" s="737">
        <v>67.0</v>
      </c>
      <c r="G74" s="34" t="str">
        <f t="shared" si="1"/>
        <v>31B</v>
      </c>
      <c r="I74" s="540" t="str">
        <f t="shared" si="2"/>
        <v>GUIHO Frederic (78)</v>
      </c>
      <c r="O74" s="540" t="str">
        <f t="shared" si="3"/>
        <v>CBD 78</v>
      </c>
      <c r="S74" s="35"/>
      <c r="T74" s="540"/>
      <c r="U74" s="541"/>
      <c r="V74" s="41"/>
      <c r="X74" s="540"/>
      <c r="AC74" s="540"/>
      <c r="AH74" s="35"/>
      <c r="AI74" s="530"/>
      <c r="AJ74" s="530"/>
      <c r="AK74" s="530"/>
      <c r="AL74" s="530"/>
      <c r="AM74" s="530"/>
      <c r="AN74" s="530"/>
    </row>
    <row r="75" ht="27.0" hidden="1" customHeight="1">
      <c r="A75" s="530"/>
      <c r="B75" s="530"/>
      <c r="C75" s="530"/>
      <c r="D75" s="530"/>
      <c r="E75" s="737" t="s">
        <v>49</v>
      </c>
      <c r="F75" s="737">
        <v>68.0</v>
      </c>
      <c r="G75" s="37" t="str">
        <f t="shared" si="1"/>
        <v>15A</v>
      </c>
      <c r="I75" s="547" t="str">
        <f t="shared" si="2"/>
        <v>GUILLAUME Laurent (03)</v>
      </c>
      <c r="O75" s="547" t="str">
        <f t="shared" si="3"/>
        <v>CBD 03</v>
      </c>
      <c r="S75" s="39"/>
      <c r="T75" s="540"/>
      <c r="U75" s="541"/>
      <c r="V75" s="42"/>
      <c r="X75" s="547"/>
      <c r="AC75" s="547"/>
      <c r="AH75" s="39"/>
      <c r="AI75" s="530"/>
      <c r="AJ75" s="530"/>
      <c r="AK75" s="530"/>
      <c r="AL75" s="530"/>
      <c r="AM75" s="530"/>
      <c r="AN75" s="530"/>
    </row>
    <row r="76" ht="27.0" hidden="1" customHeight="1">
      <c r="A76" s="530"/>
      <c r="B76" s="530"/>
      <c r="C76" s="530"/>
      <c r="D76" s="530"/>
      <c r="E76" s="737" t="s">
        <v>49</v>
      </c>
      <c r="F76" s="737">
        <v>69.0</v>
      </c>
      <c r="G76" s="34" t="str">
        <f t="shared" si="1"/>
        <v>21C</v>
      </c>
      <c r="I76" s="540" t="str">
        <f t="shared" si="2"/>
        <v>HUIN Laurent (74)</v>
      </c>
      <c r="O76" s="540" t="str">
        <f t="shared" si="3"/>
        <v>CBD 74</v>
      </c>
      <c r="S76" s="35"/>
      <c r="T76" s="540"/>
      <c r="U76" s="541"/>
      <c r="V76" s="41"/>
      <c r="X76" s="540"/>
      <c r="AC76" s="540"/>
      <c r="AH76" s="35"/>
      <c r="AI76" s="530"/>
      <c r="AJ76" s="530"/>
      <c r="AK76" s="530"/>
      <c r="AL76" s="530"/>
      <c r="AM76" s="530"/>
      <c r="AN76" s="530"/>
    </row>
    <row r="77" ht="27.0" hidden="1" customHeight="1">
      <c r="A77" s="530"/>
      <c r="B77" s="530"/>
      <c r="C77" s="530"/>
      <c r="D77" s="530"/>
      <c r="E77" s="737" t="s">
        <v>49</v>
      </c>
      <c r="F77" s="737">
        <v>70.0</v>
      </c>
      <c r="G77" s="37" t="str">
        <f t="shared" si="1"/>
        <v>4B</v>
      </c>
      <c r="I77" s="547" t="str">
        <f t="shared" si="2"/>
        <v>IZOIRD Jean michel (34)</v>
      </c>
      <c r="O77" s="547" t="str">
        <f t="shared" si="3"/>
        <v>CBD 34</v>
      </c>
      <c r="S77" s="39"/>
      <c r="T77" s="540"/>
      <c r="U77" s="541"/>
      <c r="V77" s="42"/>
      <c r="X77" s="547"/>
      <c r="AC77" s="547"/>
      <c r="AH77" s="39"/>
      <c r="AI77" s="530"/>
      <c r="AJ77" s="530"/>
      <c r="AK77" s="530"/>
      <c r="AL77" s="530"/>
      <c r="AM77" s="530"/>
      <c r="AN77" s="530"/>
    </row>
    <row r="78" ht="27.0" hidden="1" customHeight="1">
      <c r="A78" s="530"/>
      <c r="B78" s="530"/>
      <c r="C78" s="530"/>
      <c r="D78" s="530"/>
      <c r="E78" s="737" t="s">
        <v>49</v>
      </c>
      <c r="F78" s="737">
        <v>71.0</v>
      </c>
      <c r="G78" s="34" t="str">
        <f t="shared" si="1"/>
        <v>3B</v>
      </c>
      <c r="I78" s="540" t="str">
        <f t="shared" si="2"/>
        <v>JALLAIS Sylvain (15)</v>
      </c>
      <c r="O78" s="540" t="str">
        <f t="shared" si="3"/>
        <v>CDB 15</v>
      </c>
      <c r="S78" s="35"/>
      <c r="T78" s="540"/>
      <c r="U78" s="541"/>
      <c r="V78" s="41"/>
      <c r="X78" s="540"/>
      <c r="AC78" s="540"/>
      <c r="AH78" s="35"/>
      <c r="AI78" s="530"/>
      <c r="AJ78" s="530"/>
      <c r="AK78" s="530"/>
      <c r="AL78" s="530"/>
      <c r="AM78" s="530"/>
      <c r="AN78" s="530"/>
    </row>
    <row r="79" ht="27.0" hidden="1" customHeight="1">
      <c r="A79" s="530"/>
      <c r="B79" s="530"/>
      <c r="C79" s="530"/>
      <c r="D79" s="530"/>
      <c r="E79" s="737" t="s">
        <v>49</v>
      </c>
      <c r="F79" s="737">
        <v>72.0</v>
      </c>
      <c r="G79" s="37" t="str">
        <f t="shared" si="1"/>
        <v>21A</v>
      </c>
      <c r="I79" s="547" t="str">
        <f t="shared" si="2"/>
        <v>JOURJON Gilles (42)</v>
      </c>
      <c r="O79" s="547" t="str">
        <f t="shared" si="3"/>
        <v>CBD 42</v>
      </c>
      <c r="S79" s="39"/>
      <c r="T79" s="540"/>
      <c r="U79" s="541"/>
      <c r="V79" s="42"/>
      <c r="X79" s="547"/>
      <c r="AC79" s="547"/>
      <c r="AH79" s="39"/>
      <c r="AI79" s="530"/>
      <c r="AJ79" s="530"/>
      <c r="AK79" s="530"/>
      <c r="AL79" s="530"/>
      <c r="AM79" s="530"/>
      <c r="AN79" s="530"/>
    </row>
    <row r="80" ht="27.0" hidden="1" customHeight="1">
      <c r="A80" s="530"/>
      <c r="B80" s="530"/>
      <c r="C80" s="530"/>
      <c r="D80" s="530"/>
      <c r="E80" s="737" t="s">
        <v>49</v>
      </c>
      <c r="F80" s="737">
        <v>73.0</v>
      </c>
      <c r="G80" s="34" t="str">
        <f t="shared" si="1"/>
        <v>24A</v>
      </c>
      <c r="I80" s="540" t="str">
        <f t="shared" si="2"/>
        <v>KULAS Xavier (42)</v>
      </c>
      <c r="O80" s="540" t="str">
        <f t="shared" si="3"/>
        <v>CBD 42</v>
      </c>
      <c r="S80" s="35"/>
      <c r="T80" s="540"/>
      <c r="U80" s="541"/>
      <c r="V80" s="41"/>
      <c r="X80" s="540"/>
      <c r="AC80" s="540"/>
      <c r="AH80" s="35"/>
      <c r="AI80" s="530"/>
      <c r="AJ80" s="530"/>
      <c r="AK80" s="530"/>
      <c r="AL80" s="530"/>
      <c r="AM80" s="530"/>
      <c r="AN80" s="530"/>
    </row>
    <row r="81" ht="27.0" hidden="1" customHeight="1">
      <c r="A81" s="530"/>
      <c r="B81" s="530"/>
      <c r="C81" s="530"/>
      <c r="D81" s="530"/>
      <c r="E81" s="737" t="s">
        <v>49</v>
      </c>
      <c r="F81" s="737">
        <v>74.0</v>
      </c>
      <c r="G81" s="37" t="str">
        <f t="shared" si="1"/>
        <v>22D</v>
      </c>
      <c r="I81" s="547" t="str">
        <f t="shared" si="2"/>
        <v>LACOMBE Jean-Claude (82)</v>
      </c>
      <c r="O81" s="547" t="str">
        <f t="shared" si="3"/>
        <v>CBD 82</v>
      </c>
      <c r="S81" s="39"/>
      <c r="T81" s="540"/>
      <c r="U81" s="541"/>
      <c r="V81" s="42"/>
      <c r="X81" s="547"/>
      <c r="AC81" s="547"/>
      <c r="AH81" s="39"/>
      <c r="AI81" s="530"/>
      <c r="AJ81" s="530"/>
      <c r="AK81" s="530"/>
      <c r="AL81" s="530"/>
      <c r="AM81" s="530"/>
      <c r="AN81" s="530"/>
    </row>
    <row r="82" ht="27.0" hidden="1" customHeight="1">
      <c r="A82" s="530"/>
      <c r="B82" s="530"/>
      <c r="C82" s="530"/>
      <c r="D82" s="530"/>
      <c r="E82" s="737" t="s">
        <v>49</v>
      </c>
      <c r="F82" s="737">
        <v>75.0</v>
      </c>
      <c r="G82" s="34" t="str">
        <f t="shared" si="1"/>
        <v>26D</v>
      </c>
      <c r="I82" s="540" t="str">
        <f t="shared" si="2"/>
        <v>LANCEL Jean-Pierre (94)</v>
      </c>
      <c r="O82" s="540" t="str">
        <f t="shared" si="3"/>
        <v>CBD 94</v>
      </c>
      <c r="S82" s="35"/>
      <c r="T82" s="540"/>
      <c r="U82" s="541"/>
      <c r="V82" s="41"/>
      <c r="X82" s="540"/>
      <c r="AC82" s="540"/>
      <c r="AH82" s="35"/>
      <c r="AI82" s="530"/>
      <c r="AJ82" s="530"/>
      <c r="AK82" s="530"/>
      <c r="AL82" s="530"/>
      <c r="AM82" s="530"/>
      <c r="AN82" s="530"/>
    </row>
    <row r="83" ht="27.0" hidden="1" customHeight="1">
      <c r="A83" s="530"/>
      <c r="B83" s="530"/>
      <c r="C83" s="530"/>
      <c r="D83" s="530"/>
      <c r="E83" s="737" t="s">
        <v>49</v>
      </c>
      <c r="F83" s="737">
        <v>76.0</v>
      </c>
      <c r="G83" s="37" t="str">
        <f t="shared" si="1"/>
        <v>16B</v>
      </c>
      <c r="I83" s="547" t="str">
        <f t="shared" si="2"/>
        <v>LASSERRE Philippe (65)</v>
      </c>
      <c r="O83" s="547" t="str">
        <f t="shared" si="3"/>
        <v>CBD 65</v>
      </c>
      <c r="S83" s="39"/>
      <c r="T83" s="540"/>
      <c r="U83" s="541"/>
      <c r="V83" s="42"/>
      <c r="X83" s="547"/>
      <c r="AC83" s="547"/>
      <c r="AH83" s="39"/>
      <c r="AI83" s="530"/>
      <c r="AJ83" s="530"/>
      <c r="AK83" s="530"/>
      <c r="AL83" s="530"/>
      <c r="AM83" s="530"/>
      <c r="AN83" s="530"/>
    </row>
    <row r="84" ht="27.0" hidden="1" customHeight="1">
      <c r="A84" s="530"/>
      <c r="B84" s="530"/>
      <c r="C84" s="530"/>
      <c r="D84" s="530"/>
      <c r="E84" s="737" t="s">
        <v>49</v>
      </c>
      <c r="F84" s="737">
        <v>77.0</v>
      </c>
      <c r="G84" s="34" t="str">
        <f t="shared" si="1"/>
        <v>3A</v>
      </c>
      <c r="I84" s="540" t="str">
        <f t="shared" si="2"/>
        <v>LAVAL Frederic (31)</v>
      </c>
      <c r="O84" s="540" t="str">
        <f t="shared" si="3"/>
        <v>CBD 31</v>
      </c>
      <c r="S84" s="35"/>
      <c r="T84" s="540"/>
      <c r="U84" s="541"/>
      <c r="V84" s="41"/>
      <c r="X84" s="540"/>
      <c r="AC84" s="540"/>
      <c r="AH84" s="35"/>
      <c r="AI84" s="530"/>
      <c r="AJ84" s="530"/>
      <c r="AK84" s="530"/>
      <c r="AL84" s="530"/>
      <c r="AM84" s="530"/>
      <c r="AN84" s="530"/>
    </row>
    <row r="85" ht="27.0" hidden="1" customHeight="1">
      <c r="A85" s="530"/>
      <c r="B85" s="530"/>
      <c r="C85" s="530"/>
      <c r="D85" s="530"/>
      <c r="E85" s="737" t="s">
        <v>49</v>
      </c>
      <c r="F85" s="737">
        <v>78.0</v>
      </c>
      <c r="G85" s="37" t="str">
        <f t="shared" si="1"/>
        <v>23B</v>
      </c>
      <c r="I85" s="547" t="str">
        <f t="shared" si="2"/>
        <v>LELONG Pierre (62)</v>
      </c>
      <c r="O85" s="547" t="str">
        <f t="shared" si="3"/>
        <v>CBD 62</v>
      </c>
      <c r="S85" s="39"/>
      <c r="T85" s="540"/>
      <c r="U85" s="541"/>
      <c r="V85" s="42"/>
      <c r="X85" s="547"/>
      <c r="AC85" s="547"/>
      <c r="AH85" s="39"/>
      <c r="AI85" s="530"/>
      <c r="AJ85" s="530"/>
      <c r="AK85" s="530"/>
      <c r="AL85" s="530"/>
      <c r="AM85" s="530"/>
      <c r="AN85" s="530"/>
    </row>
    <row r="86" ht="27.0" hidden="1" customHeight="1">
      <c r="A86" s="530"/>
      <c r="B86" s="530"/>
      <c r="C86" s="530"/>
      <c r="D86" s="530"/>
      <c r="E86" s="737" t="s">
        <v>49</v>
      </c>
      <c r="F86" s="737">
        <v>79.0</v>
      </c>
      <c r="G86" s="34" t="str">
        <f t="shared" si="1"/>
        <v>23C</v>
      </c>
      <c r="I86" s="540" t="str">
        <f t="shared" si="2"/>
        <v>LLEDO Patrick (83)</v>
      </c>
      <c r="O86" s="540" t="str">
        <f t="shared" si="3"/>
        <v>CBD 83</v>
      </c>
      <c r="S86" s="35"/>
      <c r="T86" s="540"/>
      <c r="U86" s="541"/>
      <c r="V86" s="41"/>
      <c r="X86" s="540"/>
      <c r="AC86" s="540"/>
      <c r="AH86" s="35"/>
      <c r="AI86" s="530"/>
      <c r="AJ86" s="530"/>
      <c r="AK86" s="530"/>
      <c r="AL86" s="530"/>
      <c r="AM86" s="530"/>
      <c r="AN86" s="530"/>
    </row>
    <row r="87" ht="27.0" hidden="1" customHeight="1">
      <c r="A87" s="530"/>
      <c r="B87" s="530"/>
      <c r="C87" s="530"/>
      <c r="D87" s="530"/>
      <c r="E87" s="737" t="s">
        <v>49</v>
      </c>
      <c r="F87" s="737">
        <v>80.0</v>
      </c>
      <c r="G87" s="37" t="str">
        <f t="shared" si="1"/>
        <v>27D</v>
      </c>
      <c r="I87" s="547" t="str">
        <f t="shared" si="2"/>
        <v>LOMBARD Regis (38)</v>
      </c>
      <c r="O87" s="547" t="str">
        <f t="shared" si="3"/>
        <v>CBD 38</v>
      </c>
      <c r="S87" s="39"/>
      <c r="T87" s="540"/>
      <c r="U87" s="541"/>
      <c r="V87" s="42"/>
      <c r="X87" s="547"/>
      <c r="AC87" s="547"/>
      <c r="AH87" s="39"/>
      <c r="AI87" s="530"/>
      <c r="AJ87" s="530"/>
      <c r="AK87" s="530"/>
      <c r="AL87" s="530"/>
      <c r="AM87" s="530"/>
      <c r="AN87" s="530"/>
    </row>
    <row r="88" ht="27.0" hidden="1" customHeight="1">
      <c r="A88" s="530"/>
      <c r="B88" s="530"/>
      <c r="C88" s="530"/>
      <c r="D88" s="530"/>
      <c r="E88" s="737" t="s">
        <v>49</v>
      </c>
      <c r="F88" s="737">
        <v>81.0</v>
      </c>
      <c r="G88" s="34" t="str">
        <f t="shared" si="1"/>
        <v>4C</v>
      </c>
      <c r="I88" s="540" t="str">
        <f t="shared" si="2"/>
        <v>LUCAS Thierry (76)</v>
      </c>
      <c r="O88" s="540" t="str">
        <f t="shared" si="3"/>
        <v>CBD 76</v>
      </c>
      <c r="S88" s="35"/>
      <c r="T88" s="540"/>
      <c r="U88" s="541"/>
      <c r="V88" s="41"/>
      <c r="X88" s="540"/>
      <c r="AC88" s="540"/>
      <c r="AH88" s="35"/>
      <c r="AI88" s="530"/>
      <c r="AJ88" s="530"/>
      <c r="AK88" s="530"/>
      <c r="AL88" s="530"/>
      <c r="AM88" s="530"/>
      <c r="AN88" s="530"/>
    </row>
    <row r="89" ht="27.0" hidden="1" customHeight="1">
      <c r="A89" s="530"/>
      <c r="B89" s="530"/>
      <c r="C89" s="530"/>
      <c r="D89" s="530"/>
      <c r="E89" s="737" t="s">
        <v>49</v>
      </c>
      <c r="F89" s="737">
        <v>82.0</v>
      </c>
      <c r="G89" s="37" t="str">
        <f t="shared" si="1"/>
        <v>20C</v>
      </c>
      <c r="I89" s="547" t="str">
        <f t="shared" si="2"/>
        <v>MARCHAND Laurent (44)</v>
      </c>
      <c r="O89" s="547" t="str">
        <f t="shared" si="3"/>
        <v>CBD 44</v>
      </c>
      <c r="S89" s="39"/>
      <c r="T89" s="540"/>
      <c r="U89" s="541"/>
      <c r="V89" s="42"/>
      <c r="X89" s="547"/>
      <c r="AC89" s="547"/>
      <c r="AH89" s="39"/>
      <c r="AI89" s="530"/>
      <c r="AJ89" s="530"/>
      <c r="AK89" s="530"/>
      <c r="AL89" s="530"/>
      <c r="AM89" s="530"/>
      <c r="AN89" s="530"/>
    </row>
    <row r="90" ht="27.0" hidden="1" customHeight="1">
      <c r="A90" s="530"/>
      <c r="B90" s="530"/>
      <c r="C90" s="530"/>
      <c r="D90" s="530"/>
      <c r="E90" s="737" t="s">
        <v>49</v>
      </c>
      <c r="F90" s="737">
        <v>83.0</v>
      </c>
      <c r="G90" s="34" t="str">
        <f t="shared" si="1"/>
        <v>22C</v>
      </c>
      <c r="I90" s="540" t="str">
        <f t="shared" si="2"/>
        <v>MILLISCHER Romain (13)</v>
      </c>
      <c r="O90" s="540" t="str">
        <f t="shared" si="3"/>
        <v>CBD 13</v>
      </c>
      <c r="S90" s="35"/>
      <c r="T90" s="540"/>
      <c r="U90" s="541"/>
      <c r="V90" s="41"/>
      <c r="X90" s="540"/>
      <c r="AC90" s="540"/>
      <c r="AH90" s="35"/>
      <c r="AI90" s="530"/>
      <c r="AJ90" s="530"/>
      <c r="AK90" s="530"/>
      <c r="AL90" s="530"/>
      <c r="AM90" s="530"/>
      <c r="AN90" s="530"/>
    </row>
    <row r="91" ht="27.0" hidden="1" customHeight="1">
      <c r="A91" s="530"/>
      <c r="B91" s="530"/>
      <c r="C91" s="530"/>
      <c r="D91" s="530"/>
      <c r="E91" s="737" t="s">
        <v>49</v>
      </c>
      <c r="F91" s="737">
        <v>84.0</v>
      </c>
      <c r="G91" s="37" t="str">
        <f t="shared" si="1"/>
        <v>21D</v>
      </c>
      <c r="I91" s="547" t="str">
        <f t="shared" si="2"/>
        <v>MONIER Julien (84)</v>
      </c>
      <c r="O91" s="547" t="str">
        <f t="shared" si="3"/>
        <v>CBD 84</v>
      </c>
      <c r="S91" s="39"/>
      <c r="T91" s="540"/>
      <c r="U91" s="541"/>
      <c r="V91" s="42"/>
      <c r="X91" s="547"/>
      <c r="AC91" s="547"/>
      <c r="AH91" s="39"/>
      <c r="AI91" s="530"/>
      <c r="AJ91" s="530"/>
      <c r="AK91" s="530"/>
      <c r="AL91" s="530"/>
      <c r="AM91" s="530"/>
      <c r="AN91" s="530"/>
    </row>
    <row r="92" ht="27.0" hidden="1" customHeight="1">
      <c r="A92" s="530"/>
      <c r="B92" s="530"/>
      <c r="C92" s="530"/>
      <c r="D92" s="530"/>
      <c r="E92" s="737" t="s">
        <v>49</v>
      </c>
      <c r="F92" s="737">
        <v>85.0</v>
      </c>
      <c r="G92" s="34" t="str">
        <f t="shared" si="1"/>
        <v>25C</v>
      </c>
      <c r="I92" s="540" t="str">
        <f t="shared" si="2"/>
        <v>MONTET Michel (69)</v>
      </c>
      <c r="O92" s="540" t="str">
        <f t="shared" si="3"/>
        <v>CBD 69</v>
      </c>
      <c r="S92" s="35"/>
      <c r="T92" s="540"/>
      <c r="U92" s="541"/>
      <c r="V92" s="41"/>
      <c r="X92" s="540"/>
      <c r="AC92" s="540"/>
      <c r="AH92" s="35"/>
      <c r="AI92" s="530"/>
      <c r="AJ92" s="530"/>
      <c r="AK92" s="530"/>
      <c r="AL92" s="530"/>
      <c r="AM92" s="530"/>
      <c r="AN92" s="530"/>
    </row>
    <row r="93" ht="27.0" hidden="1" customHeight="1">
      <c r="A93" s="530"/>
      <c r="B93" s="530"/>
      <c r="C93" s="530"/>
      <c r="D93" s="530"/>
      <c r="E93" s="737" t="s">
        <v>49</v>
      </c>
      <c r="F93" s="737">
        <v>86.0</v>
      </c>
      <c r="G93" s="37" t="str">
        <f t="shared" si="1"/>
        <v>4D</v>
      </c>
      <c r="I93" s="547" t="str">
        <f t="shared" si="2"/>
        <v>NAUD Philippe (26)</v>
      </c>
      <c r="O93" s="547" t="str">
        <f t="shared" si="3"/>
        <v>CBD 26</v>
      </c>
      <c r="S93" s="39"/>
      <c r="T93" s="540"/>
      <c r="U93" s="541"/>
      <c r="V93" s="42"/>
      <c r="X93" s="547"/>
      <c r="AC93" s="547"/>
      <c r="AH93" s="39"/>
      <c r="AI93" s="530"/>
      <c r="AJ93" s="530"/>
      <c r="AK93" s="530"/>
      <c r="AL93" s="530"/>
      <c r="AM93" s="530"/>
      <c r="AN93" s="530"/>
    </row>
    <row r="94" ht="27.0" hidden="1" customHeight="1">
      <c r="A94" s="530"/>
      <c r="B94" s="530"/>
      <c r="C94" s="530"/>
      <c r="D94" s="530"/>
      <c r="E94" s="737" t="s">
        <v>49</v>
      </c>
      <c r="F94" s="737">
        <v>87.0</v>
      </c>
      <c r="G94" s="34" t="str">
        <f t="shared" si="1"/>
        <v>32D</v>
      </c>
      <c r="I94" s="540" t="str">
        <f t="shared" si="2"/>
        <v>NAULEAU Guy (85)</v>
      </c>
      <c r="O94" s="540" t="str">
        <f t="shared" si="3"/>
        <v>CBD 85</v>
      </c>
      <c r="S94" s="35"/>
      <c r="T94" s="540"/>
      <c r="U94" s="541"/>
      <c r="V94" s="41"/>
      <c r="X94" s="540"/>
      <c r="AC94" s="540"/>
      <c r="AH94" s="35"/>
      <c r="AI94" s="530"/>
      <c r="AJ94" s="530"/>
      <c r="AK94" s="530"/>
      <c r="AL94" s="530"/>
      <c r="AM94" s="530"/>
      <c r="AN94" s="530"/>
    </row>
    <row r="95" ht="27.0" hidden="1" customHeight="1">
      <c r="A95" s="530"/>
      <c r="B95" s="530"/>
      <c r="C95" s="530"/>
      <c r="D95" s="530"/>
      <c r="E95" s="737" t="s">
        <v>49</v>
      </c>
      <c r="F95" s="737">
        <v>88.0</v>
      </c>
      <c r="G95" s="37" t="str">
        <f t="shared" si="1"/>
        <v>30A</v>
      </c>
      <c r="I95" s="547" t="str">
        <f t="shared" si="2"/>
        <v>NIEL Benjamin (73)</v>
      </c>
      <c r="O95" s="547" t="str">
        <f t="shared" si="3"/>
        <v>CBD 73</v>
      </c>
      <c r="S95" s="39"/>
      <c r="T95" s="540"/>
      <c r="U95" s="541"/>
      <c r="V95" s="42"/>
      <c r="X95" s="547"/>
      <c r="AC95" s="547"/>
      <c r="AH95" s="39"/>
      <c r="AI95" s="530"/>
      <c r="AJ95" s="530"/>
      <c r="AK95" s="530"/>
      <c r="AL95" s="530"/>
      <c r="AM95" s="530"/>
      <c r="AN95" s="530"/>
    </row>
    <row r="96" ht="27.0" hidden="1" customHeight="1">
      <c r="A96" s="530"/>
      <c r="B96" s="530"/>
      <c r="C96" s="530"/>
      <c r="D96" s="530"/>
      <c r="E96" s="737" t="s">
        <v>49</v>
      </c>
      <c r="F96" s="737">
        <v>89.0</v>
      </c>
      <c r="G96" s="34" t="str">
        <f t="shared" si="1"/>
        <v>25A</v>
      </c>
      <c r="I96" s="540" t="str">
        <f t="shared" si="2"/>
        <v>OFFROY Gerard (77)</v>
      </c>
      <c r="O96" s="540" t="str">
        <f t="shared" si="3"/>
        <v>CBD 77</v>
      </c>
      <c r="S96" s="35"/>
      <c r="T96" s="540"/>
      <c r="U96" s="541"/>
      <c r="V96" s="41"/>
      <c r="X96" s="540"/>
      <c r="AC96" s="540"/>
      <c r="AH96" s="35"/>
      <c r="AI96" s="530"/>
      <c r="AJ96" s="530"/>
      <c r="AK96" s="530"/>
      <c r="AL96" s="530"/>
      <c r="AM96" s="530"/>
      <c r="AN96" s="530"/>
    </row>
    <row r="97" ht="27.0" hidden="1" customHeight="1">
      <c r="A97" s="530"/>
      <c r="B97" s="530"/>
      <c r="C97" s="530"/>
      <c r="D97" s="530"/>
      <c r="E97" s="737" t="s">
        <v>49</v>
      </c>
      <c r="F97" s="737">
        <v>90.0</v>
      </c>
      <c r="G97" s="37" t="str">
        <f t="shared" si="1"/>
        <v>7A</v>
      </c>
      <c r="I97" s="547" t="str">
        <f t="shared" si="2"/>
        <v>PASTRE Gilles (07)</v>
      </c>
      <c r="O97" s="547" t="str">
        <f t="shared" si="3"/>
        <v>CBD 07</v>
      </c>
      <c r="S97" s="39"/>
      <c r="T97" s="540"/>
      <c r="U97" s="541"/>
      <c r="V97" s="42"/>
      <c r="X97" s="547"/>
      <c r="AC97" s="547"/>
      <c r="AH97" s="39"/>
      <c r="AI97" s="530"/>
      <c r="AJ97" s="530"/>
      <c r="AK97" s="530"/>
      <c r="AL97" s="530"/>
      <c r="AM97" s="530"/>
      <c r="AN97" s="530"/>
    </row>
    <row r="98" ht="27.0" hidden="1" customHeight="1">
      <c r="A98" s="530"/>
      <c r="B98" s="530"/>
      <c r="C98" s="530"/>
      <c r="D98" s="530"/>
      <c r="E98" s="737" t="s">
        <v>49</v>
      </c>
      <c r="F98" s="737">
        <v>91.0</v>
      </c>
      <c r="G98" s="34" t="str">
        <f t="shared" si="1"/>
        <v>29D</v>
      </c>
      <c r="I98" s="540" t="str">
        <f t="shared" si="2"/>
        <v>PAUPART Gerald (88)</v>
      </c>
      <c r="O98" s="540" t="str">
        <f t="shared" si="3"/>
        <v>CBD 88</v>
      </c>
      <c r="S98" s="35"/>
      <c r="T98" s="540"/>
      <c r="U98" s="541"/>
      <c r="V98" s="41"/>
      <c r="X98" s="540"/>
      <c r="AC98" s="540"/>
      <c r="AH98" s="35"/>
      <c r="AI98" s="530"/>
      <c r="AJ98" s="530"/>
      <c r="AK98" s="530"/>
      <c r="AL98" s="530"/>
      <c r="AM98" s="530"/>
      <c r="AN98" s="530"/>
    </row>
    <row r="99" ht="27.0" hidden="1" customHeight="1">
      <c r="A99" s="530"/>
      <c r="B99" s="530"/>
      <c r="C99" s="530"/>
      <c r="D99" s="530"/>
      <c r="E99" s="737" t="s">
        <v>49</v>
      </c>
      <c r="F99" s="737">
        <v>92.0</v>
      </c>
      <c r="G99" s="37" t="str">
        <f t="shared" si="1"/>
        <v>28B</v>
      </c>
      <c r="I99" s="547" t="str">
        <f t="shared" si="2"/>
        <v>PAURON Andre (02)</v>
      </c>
      <c r="O99" s="547" t="str">
        <f t="shared" si="3"/>
        <v>CBD 02</v>
      </c>
      <c r="S99" s="39"/>
      <c r="T99" s="540"/>
      <c r="U99" s="541"/>
      <c r="V99" s="42"/>
      <c r="X99" s="547"/>
      <c r="AC99" s="547"/>
      <c r="AH99" s="39"/>
      <c r="AI99" s="530"/>
      <c r="AJ99" s="530"/>
      <c r="AK99" s="530"/>
      <c r="AL99" s="530"/>
      <c r="AM99" s="530"/>
      <c r="AN99" s="530"/>
    </row>
    <row r="100" ht="27.0" hidden="1" customHeight="1">
      <c r="A100" s="530"/>
      <c r="B100" s="530"/>
      <c r="C100" s="530"/>
      <c r="D100" s="530"/>
      <c r="E100" s="737" t="s">
        <v>49</v>
      </c>
      <c r="F100" s="737">
        <v>93.0</v>
      </c>
      <c r="G100" s="34" t="str">
        <f t="shared" si="1"/>
        <v>2C</v>
      </c>
      <c r="I100" s="540" t="str">
        <f t="shared" si="2"/>
        <v>PELLIER Jacques (04/05)</v>
      </c>
      <c r="O100" s="540" t="str">
        <f t="shared" si="3"/>
        <v>CBD 04/05</v>
      </c>
      <c r="S100" s="35"/>
      <c r="T100" s="540"/>
      <c r="U100" s="541"/>
      <c r="V100" s="41"/>
      <c r="X100" s="540"/>
      <c r="AC100" s="540"/>
      <c r="AH100" s="35"/>
      <c r="AI100" s="530"/>
      <c r="AJ100" s="530"/>
      <c r="AK100" s="530"/>
      <c r="AL100" s="530"/>
      <c r="AM100" s="530"/>
      <c r="AN100" s="530"/>
    </row>
    <row r="101" ht="27.0" hidden="1" customHeight="1">
      <c r="A101" s="530"/>
      <c r="B101" s="530"/>
      <c r="C101" s="530"/>
      <c r="D101" s="530"/>
      <c r="E101" s="737" t="s">
        <v>49</v>
      </c>
      <c r="F101" s="737">
        <v>94.0</v>
      </c>
      <c r="G101" s="37" t="str">
        <f t="shared" si="1"/>
        <v>29C</v>
      </c>
      <c r="I101" s="547" t="str">
        <f t="shared" si="2"/>
        <v>PERRAS Michel (42)</v>
      </c>
      <c r="O101" s="547" t="str">
        <f t="shared" si="3"/>
        <v>CBD 42</v>
      </c>
      <c r="S101" s="39"/>
      <c r="T101" s="540"/>
      <c r="U101" s="541"/>
      <c r="V101" s="42"/>
      <c r="X101" s="547"/>
      <c r="AC101" s="547"/>
      <c r="AH101" s="39"/>
      <c r="AI101" s="530"/>
      <c r="AJ101" s="530"/>
      <c r="AK101" s="530"/>
      <c r="AL101" s="530"/>
      <c r="AM101" s="530"/>
      <c r="AN101" s="530"/>
    </row>
    <row r="102" ht="27.0" hidden="1" customHeight="1">
      <c r="A102" s="530"/>
      <c r="B102" s="530"/>
      <c r="C102" s="530"/>
      <c r="D102" s="530"/>
      <c r="E102" s="737" t="s">
        <v>49</v>
      </c>
      <c r="F102" s="737">
        <v>95.0</v>
      </c>
      <c r="G102" s="34" t="str">
        <f t="shared" si="1"/>
        <v>31C</v>
      </c>
      <c r="I102" s="540" t="str">
        <f t="shared" si="2"/>
        <v>PERRIN Clément (69)</v>
      </c>
      <c r="O102" s="540" t="str">
        <f t="shared" si="3"/>
        <v>CBD 69</v>
      </c>
      <c r="S102" s="35"/>
      <c r="T102" s="540"/>
      <c r="U102" s="541"/>
      <c r="V102" s="41"/>
      <c r="X102" s="540"/>
      <c r="AC102" s="540"/>
      <c r="AH102" s="35"/>
      <c r="AI102" s="530"/>
      <c r="AJ102" s="530"/>
      <c r="AK102" s="530"/>
      <c r="AL102" s="530"/>
      <c r="AM102" s="530"/>
      <c r="AN102" s="530"/>
    </row>
    <row r="103" ht="27.0" hidden="1" customHeight="1">
      <c r="A103" s="530"/>
      <c r="B103" s="530"/>
      <c r="C103" s="530"/>
      <c r="D103" s="530"/>
      <c r="E103" s="737" t="s">
        <v>49</v>
      </c>
      <c r="F103" s="737">
        <v>96.0</v>
      </c>
      <c r="G103" s="37" t="str">
        <f t="shared" si="1"/>
        <v>32B</v>
      </c>
      <c r="I103" s="547" t="str">
        <f t="shared" si="2"/>
        <v>PERROD Christophe (01)</v>
      </c>
      <c r="O103" s="547" t="str">
        <f t="shared" si="3"/>
        <v>CBD 01</v>
      </c>
      <c r="S103" s="39"/>
      <c r="T103" s="540"/>
      <c r="U103" s="541"/>
      <c r="V103" s="42"/>
      <c r="X103" s="547"/>
      <c r="AC103" s="547"/>
      <c r="AH103" s="39"/>
      <c r="AI103" s="530"/>
      <c r="AJ103" s="530"/>
      <c r="AK103" s="530"/>
      <c r="AL103" s="530"/>
      <c r="AM103" s="530"/>
      <c r="AN103" s="530"/>
    </row>
    <row r="104" ht="27.0" hidden="1" customHeight="1">
      <c r="A104" s="530"/>
      <c r="B104" s="530"/>
      <c r="C104" s="530"/>
      <c r="D104" s="530"/>
      <c r="E104" s="737" t="s">
        <v>49</v>
      </c>
      <c r="F104" s="737">
        <v>97.0</v>
      </c>
      <c r="G104" s="34" t="str">
        <f t="shared" si="1"/>
        <v>8C</v>
      </c>
      <c r="I104" s="540" t="str">
        <f t="shared" si="2"/>
        <v>PIERRE Eric (57)</v>
      </c>
      <c r="O104" s="540" t="str">
        <f t="shared" si="3"/>
        <v>CBD 57</v>
      </c>
      <c r="S104" s="35"/>
      <c r="T104" s="540"/>
      <c r="U104" s="541"/>
      <c r="V104" s="41"/>
      <c r="X104" s="540"/>
      <c r="AC104" s="540"/>
      <c r="AH104" s="35"/>
      <c r="AI104" s="530"/>
      <c r="AJ104" s="530"/>
      <c r="AK104" s="530"/>
      <c r="AL104" s="530"/>
      <c r="AM104" s="530"/>
      <c r="AN104" s="530"/>
    </row>
    <row r="105" ht="27.0" hidden="1" customHeight="1">
      <c r="A105" s="530"/>
      <c r="B105" s="530"/>
      <c r="C105" s="530"/>
      <c r="D105" s="530"/>
      <c r="E105" s="737" t="s">
        <v>49</v>
      </c>
      <c r="F105" s="737">
        <v>98.0</v>
      </c>
      <c r="G105" s="37" t="str">
        <f t="shared" si="1"/>
        <v>24B</v>
      </c>
      <c r="I105" s="547" t="str">
        <f t="shared" si="2"/>
        <v>PINET Jean-Marc (45)</v>
      </c>
      <c r="O105" s="547" t="str">
        <f t="shared" si="3"/>
        <v>CBD 45</v>
      </c>
      <c r="S105" s="39"/>
      <c r="T105" s="540"/>
      <c r="U105" s="541"/>
      <c r="V105" s="42"/>
      <c r="X105" s="547"/>
      <c r="AC105" s="547"/>
      <c r="AH105" s="39"/>
      <c r="AI105" s="530"/>
      <c r="AJ105" s="530"/>
      <c r="AK105" s="530"/>
      <c r="AL105" s="530"/>
      <c r="AM105" s="530"/>
      <c r="AN105" s="530"/>
    </row>
    <row r="106" ht="27.0" hidden="1" customHeight="1">
      <c r="A106" s="530"/>
      <c r="B106" s="530"/>
      <c r="C106" s="530"/>
      <c r="D106" s="530"/>
      <c r="E106" s="737" t="s">
        <v>49</v>
      </c>
      <c r="F106" s="737">
        <v>99.0</v>
      </c>
      <c r="G106" s="34" t="str">
        <f t="shared" si="1"/>
        <v>15B</v>
      </c>
      <c r="I106" s="540" t="str">
        <f t="shared" si="2"/>
        <v>PRAPPANT Stephane (38)</v>
      </c>
      <c r="O106" s="540" t="str">
        <f t="shared" si="3"/>
        <v>CBD 38</v>
      </c>
      <c r="S106" s="35"/>
      <c r="T106" s="540"/>
      <c r="U106" s="541"/>
      <c r="V106" s="41"/>
      <c r="X106" s="540"/>
      <c r="AC106" s="540"/>
      <c r="AH106" s="35"/>
      <c r="AI106" s="530"/>
      <c r="AJ106" s="530"/>
      <c r="AK106" s="530"/>
      <c r="AL106" s="530"/>
      <c r="AM106" s="530"/>
      <c r="AN106" s="530"/>
    </row>
    <row r="107" ht="27.0" hidden="1" customHeight="1">
      <c r="A107" s="530"/>
      <c r="B107" s="530"/>
      <c r="C107" s="530"/>
      <c r="D107" s="530"/>
      <c r="E107" s="737" t="s">
        <v>49</v>
      </c>
      <c r="F107" s="737">
        <v>100.0</v>
      </c>
      <c r="G107" s="37" t="str">
        <f t="shared" si="1"/>
        <v>30B</v>
      </c>
      <c r="I107" s="547" t="str">
        <f t="shared" si="2"/>
        <v>PRIETO David (09)</v>
      </c>
      <c r="O107" s="547" t="str">
        <f t="shared" si="3"/>
        <v>CBD 09</v>
      </c>
      <c r="S107" s="39"/>
      <c r="T107" s="540"/>
      <c r="U107" s="541"/>
      <c r="V107" s="42"/>
      <c r="X107" s="547"/>
      <c r="AC107" s="547"/>
      <c r="AH107" s="39"/>
      <c r="AI107" s="530"/>
      <c r="AJ107" s="530"/>
      <c r="AK107" s="530"/>
      <c r="AL107" s="530"/>
      <c r="AM107" s="530"/>
      <c r="AN107" s="530"/>
    </row>
    <row r="108" ht="27.0" hidden="1" customHeight="1">
      <c r="A108" s="530"/>
      <c r="B108" s="530"/>
      <c r="C108" s="530"/>
      <c r="D108" s="530"/>
      <c r="E108" s="737" t="s">
        <v>49</v>
      </c>
      <c r="F108" s="737">
        <v>101.0</v>
      </c>
      <c r="G108" s="34" t="str">
        <f t="shared" si="1"/>
        <v>13D</v>
      </c>
      <c r="I108" s="540" t="str">
        <f t="shared" si="2"/>
        <v>PUIGNAN Rene (66)</v>
      </c>
      <c r="O108" s="540" t="str">
        <f t="shared" si="3"/>
        <v>CBD 66</v>
      </c>
      <c r="S108" s="35"/>
      <c r="T108" s="540"/>
      <c r="U108" s="541"/>
      <c r="V108" s="41"/>
      <c r="X108" s="540"/>
      <c r="AC108" s="540"/>
      <c r="AH108" s="35"/>
      <c r="AI108" s="530"/>
      <c r="AJ108" s="530"/>
      <c r="AK108" s="530"/>
      <c r="AL108" s="530"/>
      <c r="AM108" s="530"/>
      <c r="AN108" s="530"/>
    </row>
    <row r="109" ht="27.0" hidden="1" customHeight="1">
      <c r="A109" s="530"/>
      <c r="B109" s="530"/>
      <c r="C109" s="530"/>
      <c r="D109" s="530"/>
      <c r="E109" s="737" t="s">
        <v>49</v>
      </c>
      <c r="F109" s="737">
        <v>102.0</v>
      </c>
      <c r="G109" s="37" t="str">
        <f t="shared" si="1"/>
        <v>12B</v>
      </c>
      <c r="I109" s="547" t="str">
        <f t="shared" si="2"/>
        <v>REAUX Jacques (38)</v>
      </c>
      <c r="O109" s="547" t="str">
        <f t="shared" si="3"/>
        <v>CBD 38</v>
      </c>
      <c r="S109" s="39"/>
      <c r="T109" s="540"/>
      <c r="U109" s="541"/>
      <c r="V109" s="42"/>
      <c r="X109" s="547"/>
      <c r="AC109" s="547"/>
      <c r="AH109" s="39"/>
      <c r="AI109" s="530"/>
      <c r="AJ109" s="530"/>
      <c r="AK109" s="530"/>
      <c r="AL109" s="530"/>
      <c r="AM109" s="530"/>
      <c r="AN109" s="530"/>
    </row>
    <row r="110" ht="27.0" hidden="1" customHeight="1">
      <c r="A110" s="530"/>
      <c r="B110" s="530"/>
      <c r="C110" s="530"/>
      <c r="D110" s="530"/>
      <c r="E110" s="737" t="s">
        <v>49</v>
      </c>
      <c r="F110" s="737">
        <v>103.0</v>
      </c>
      <c r="G110" s="34" t="str">
        <f t="shared" si="1"/>
        <v>31A</v>
      </c>
      <c r="I110" s="540" t="str">
        <f t="shared" si="2"/>
        <v>RENOUD-GRAPPIN Jacques (01)</v>
      </c>
      <c r="O110" s="540" t="str">
        <f t="shared" si="3"/>
        <v>CBD 01</v>
      </c>
      <c r="S110" s="35"/>
      <c r="T110" s="540"/>
      <c r="U110" s="541"/>
      <c r="V110" s="41"/>
      <c r="X110" s="540"/>
      <c r="AC110" s="540"/>
      <c r="AH110" s="35"/>
      <c r="AI110" s="530"/>
      <c r="AJ110" s="530"/>
      <c r="AK110" s="530"/>
      <c r="AL110" s="530"/>
      <c r="AM110" s="530"/>
      <c r="AN110" s="530"/>
    </row>
    <row r="111" ht="27.0" hidden="1" customHeight="1">
      <c r="A111" s="530"/>
      <c r="B111" s="530"/>
      <c r="C111" s="530"/>
      <c r="D111" s="530"/>
      <c r="E111" s="737" t="s">
        <v>49</v>
      </c>
      <c r="F111" s="737">
        <v>104.0</v>
      </c>
      <c r="G111" s="37" t="str">
        <f t="shared" si="1"/>
        <v>23A</v>
      </c>
      <c r="I111" s="547" t="str">
        <f t="shared" si="2"/>
        <v>RIOUT Anthony (69)</v>
      </c>
      <c r="O111" s="547" t="str">
        <f t="shared" si="3"/>
        <v>CBD 69</v>
      </c>
      <c r="S111" s="39"/>
      <c r="T111" s="540"/>
      <c r="U111" s="541"/>
      <c r="V111" s="42"/>
      <c r="X111" s="547"/>
      <c r="AC111" s="547"/>
      <c r="AH111" s="39"/>
      <c r="AI111" s="530"/>
      <c r="AJ111" s="530"/>
      <c r="AK111" s="530"/>
      <c r="AL111" s="530"/>
      <c r="AM111" s="530"/>
      <c r="AN111" s="530"/>
    </row>
    <row r="112" ht="27.0" hidden="1" customHeight="1">
      <c r="A112" s="530"/>
      <c r="B112" s="530"/>
      <c r="C112" s="530"/>
      <c r="D112" s="530"/>
      <c r="E112" s="737" t="s">
        <v>49</v>
      </c>
      <c r="F112" s="737">
        <v>105.0</v>
      </c>
      <c r="G112" s="34" t="str">
        <f t="shared" si="1"/>
        <v>16D</v>
      </c>
      <c r="I112" s="540" t="str">
        <f t="shared" si="2"/>
        <v>ROBIN Bertrand (01)</v>
      </c>
      <c r="O112" s="540" t="str">
        <f t="shared" si="3"/>
        <v>CBD 01</v>
      </c>
      <c r="S112" s="35"/>
      <c r="T112" s="540"/>
      <c r="U112" s="541"/>
      <c r="V112" s="41"/>
      <c r="X112" s="540"/>
      <c r="AC112" s="540"/>
      <c r="AH112" s="35"/>
      <c r="AI112" s="530"/>
      <c r="AJ112" s="530"/>
      <c r="AK112" s="530"/>
      <c r="AL112" s="530"/>
      <c r="AM112" s="530"/>
      <c r="AN112" s="530"/>
    </row>
    <row r="113" ht="27.0" hidden="1" customHeight="1">
      <c r="A113" s="530"/>
      <c r="B113" s="530"/>
      <c r="C113" s="530"/>
      <c r="D113" s="530"/>
      <c r="E113" s="737" t="s">
        <v>49</v>
      </c>
      <c r="F113" s="737">
        <v>106.0</v>
      </c>
      <c r="G113" s="37" t="str">
        <f t="shared" si="1"/>
        <v>26C</v>
      </c>
      <c r="I113" s="547" t="str">
        <f t="shared" si="2"/>
        <v>RODIERE Francis (81)</v>
      </c>
      <c r="O113" s="547" t="str">
        <f t="shared" si="3"/>
        <v>CBD 81</v>
      </c>
      <c r="S113" s="39"/>
      <c r="T113" s="540"/>
      <c r="U113" s="541"/>
      <c r="V113" s="42"/>
      <c r="X113" s="547"/>
      <c r="AC113" s="547"/>
      <c r="AH113" s="39"/>
      <c r="AI113" s="530"/>
      <c r="AJ113" s="530"/>
      <c r="AK113" s="530"/>
      <c r="AL113" s="530"/>
      <c r="AM113" s="530"/>
      <c r="AN113" s="530"/>
    </row>
    <row r="114" ht="27.0" hidden="1" customHeight="1">
      <c r="A114" s="530"/>
      <c r="B114" s="530"/>
      <c r="C114" s="530"/>
      <c r="D114" s="530"/>
      <c r="E114" s="737" t="s">
        <v>49</v>
      </c>
      <c r="F114" s="737">
        <v>107.0</v>
      </c>
      <c r="G114" s="34" t="str">
        <f t="shared" si="1"/>
        <v>17C</v>
      </c>
      <c r="I114" s="540" t="str">
        <f t="shared" si="2"/>
        <v>ROLLIN Samuel (69)</v>
      </c>
      <c r="O114" s="540" t="str">
        <f t="shared" si="3"/>
        <v>CBD 69</v>
      </c>
      <c r="S114" s="35"/>
      <c r="T114" s="540"/>
      <c r="U114" s="541"/>
      <c r="V114" s="41"/>
      <c r="X114" s="540"/>
      <c r="AC114" s="540"/>
      <c r="AH114" s="35"/>
      <c r="AI114" s="530"/>
      <c r="AJ114" s="530"/>
      <c r="AK114" s="530"/>
      <c r="AL114" s="530"/>
      <c r="AM114" s="530"/>
      <c r="AN114" s="530"/>
    </row>
    <row r="115" ht="27.0" hidden="1" customHeight="1">
      <c r="A115" s="530"/>
      <c r="B115" s="530"/>
      <c r="C115" s="530"/>
      <c r="D115" s="530"/>
      <c r="E115" s="737" t="s">
        <v>49</v>
      </c>
      <c r="F115" s="737">
        <v>108.0</v>
      </c>
      <c r="G115" s="37" t="str">
        <f t="shared" si="1"/>
        <v>5C</v>
      </c>
      <c r="I115" s="547" t="str">
        <f t="shared" si="2"/>
        <v>ROSSERO Philippe( 39)</v>
      </c>
      <c r="O115" s="547" t="str">
        <f t="shared" si="3"/>
        <v>CBD 39</v>
      </c>
      <c r="S115" s="39"/>
      <c r="T115" s="540"/>
      <c r="U115" s="541"/>
      <c r="V115" s="42"/>
      <c r="X115" s="547"/>
      <c r="AC115" s="547"/>
      <c r="AH115" s="39"/>
      <c r="AI115" s="530"/>
      <c r="AJ115" s="530"/>
      <c r="AK115" s="530"/>
      <c r="AL115" s="530"/>
      <c r="AM115" s="530"/>
      <c r="AN115" s="530"/>
    </row>
    <row r="116" ht="27.0" hidden="1" customHeight="1">
      <c r="A116" s="530"/>
      <c r="B116" s="530"/>
      <c r="C116" s="530"/>
      <c r="D116" s="530"/>
      <c r="E116" s="737" t="s">
        <v>49</v>
      </c>
      <c r="F116" s="737">
        <v>109.0</v>
      </c>
      <c r="G116" s="34" t="str">
        <f t="shared" si="1"/>
        <v>14D</v>
      </c>
      <c r="I116" s="540" t="str">
        <f t="shared" si="2"/>
        <v>SARRAZIN François (47)</v>
      </c>
      <c r="O116" s="540" t="str">
        <f t="shared" si="3"/>
        <v>CBD 47</v>
      </c>
      <c r="S116" s="35"/>
      <c r="T116" s="540"/>
      <c r="U116" s="541"/>
      <c r="V116" s="41"/>
      <c r="X116" s="540"/>
      <c r="AC116" s="540"/>
      <c r="AH116" s="35"/>
      <c r="AI116" s="530"/>
      <c r="AJ116" s="530"/>
      <c r="AK116" s="530"/>
      <c r="AL116" s="530"/>
      <c r="AM116" s="530"/>
      <c r="AN116" s="530"/>
    </row>
    <row r="117" ht="27.0" hidden="1" customHeight="1">
      <c r="A117" s="530"/>
      <c r="B117" s="530"/>
      <c r="C117" s="530"/>
      <c r="D117" s="530"/>
      <c r="E117" s="737" t="s">
        <v>49</v>
      </c>
      <c r="F117" s="737">
        <v>110.0</v>
      </c>
      <c r="G117" s="37" t="str">
        <f t="shared" si="1"/>
        <v>14C</v>
      </c>
      <c r="I117" s="547" t="str">
        <f t="shared" si="2"/>
        <v>SEER Ghislain (21)</v>
      </c>
      <c r="O117" s="547" t="str">
        <f t="shared" si="3"/>
        <v>CBD 21</v>
      </c>
      <c r="S117" s="39"/>
      <c r="T117" s="540"/>
      <c r="U117" s="541"/>
      <c r="V117" s="42"/>
      <c r="X117" s="547"/>
      <c r="AC117" s="547"/>
      <c r="AH117" s="39"/>
      <c r="AI117" s="530"/>
      <c r="AJ117" s="530"/>
      <c r="AK117" s="530"/>
      <c r="AL117" s="530"/>
      <c r="AM117" s="530"/>
      <c r="AN117" s="530"/>
    </row>
    <row r="118" ht="27.0" hidden="1" customHeight="1">
      <c r="A118" s="530"/>
      <c r="B118" s="530"/>
      <c r="C118" s="530"/>
      <c r="D118" s="530"/>
      <c r="E118" s="737" t="s">
        <v>49</v>
      </c>
      <c r="F118" s="737">
        <v>111.0</v>
      </c>
      <c r="G118" s="34" t="str">
        <f t="shared" si="1"/>
        <v>6D</v>
      </c>
      <c r="I118" s="540" t="str">
        <f t="shared" si="2"/>
        <v>SEIGNOBOS Gerard (26)</v>
      </c>
      <c r="O118" s="540" t="str">
        <f t="shared" si="3"/>
        <v>CBD 26</v>
      </c>
      <c r="S118" s="35"/>
      <c r="T118" s="540"/>
      <c r="U118" s="541"/>
      <c r="V118" s="41"/>
      <c r="X118" s="540"/>
      <c r="AC118" s="540"/>
      <c r="AH118" s="35"/>
      <c r="AI118" s="530"/>
      <c r="AJ118" s="530"/>
      <c r="AK118" s="530"/>
      <c r="AL118" s="530"/>
      <c r="AM118" s="530"/>
      <c r="AN118" s="530"/>
    </row>
    <row r="119" ht="27.0" hidden="1" customHeight="1">
      <c r="A119" s="530"/>
      <c r="B119" s="530"/>
      <c r="C119" s="530"/>
      <c r="D119" s="530"/>
      <c r="E119" s="737" t="s">
        <v>49</v>
      </c>
      <c r="F119" s="737">
        <v>112.0</v>
      </c>
      <c r="G119" s="37" t="str">
        <f t="shared" si="1"/>
        <v>9D</v>
      </c>
      <c r="I119" s="547" t="str">
        <f t="shared" si="2"/>
        <v>SITKIEWICZ Jean michel (51)</v>
      </c>
      <c r="O119" s="547" t="str">
        <f t="shared" si="3"/>
        <v>CBD 51</v>
      </c>
      <c r="S119" s="39"/>
      <c r="T119" s="540"/>
      <c r="U119" s="541"/>
      <c r="V119" s="42"/>
      <c r="X119" s="547"/>
      <c r="AC119" s="547"/>
      <c r="AH119" s="39"/>
      <c r="AI119" s="530"/>
      <c r="AJ119" s="530"/>
      <c r="AK119" s="530"/>
      <c r="AL119" s="530"/>
      <c r="AM119" s="530"/>
      <c r="AN119" s="530"/>
    </row>
    <row r="120" ht="27.0" hidden="1" customHeight="1">
      <c r="A120" s="530"/>
      <c r="B120" s="530"/>
      <c r="C120" s="530"/>
      <c r="D120" s="530"/>
      <c r="E120" s="737" t="s">
        <v>49</v>
      </c>
      <c r="F120" s="737">
        <v>113.0</v>
      </c>
      <c r="G120" s="34" t="str">
        <f t="shared" si="1"/>
        <v>13C</v>
      </c>
      <c r="I120" s="540" t="str">
        <f t="shared" si="2"/>
        <v>SOTO-TERUEL Pierre (38)</v>
      </c>
      <c r="O120" s="540" t="str">
        <f t="shared" si="3"/>
        <v>CBD 38</v>
      </c>
      <c r="S120" s="35"/>
      <c r="T120" s="540"/>
      <c r="U120" s="541"/>
      <c r="V120" s="41"/>
      <c r="X120" s="540"/>
      <c r="AC120" s="540"/>
      <c r="AH120" s="35"/>
      <c r="AI120" s="530"/>
      <c r="AJ120" s="530"/>
      <c r="AK120" s="530"/>
      <c r="AL120" s="530"/>
      <c r="AM120" s="530"/>
      <c r="AN120" s="530"/>
    </row>
    <row r="121" ht="27.0" hidden="1" customHeight="1">
      <c r="A121" s="530"/>
      <c r="B121" s="530"/>
      <c r="C121" s="530"/>
      <c r="D121" s="530"/>
      <c r="E121" s="737" t="s">
        <v>49</v>
      </c>
      <c r="F121" s="737">
        <v>114.0</v>
      </c>
      <c r="G121" s="37" t="str">
        <f t="shared" si="1"/>
        <v>13B</v>
      </c>
      <c r="I121" s="547" t="str">
        <f t="shared" si="2"/>
        <v>SPECHT Nora (33)</v>
      </c>
      <c r="O121" s="547" t="str">
        <f t="shared" si="3"/>
        <v>CBD 33</v>
      </c>
      <c r="S121" s="39"/>
      <c r="T121" s="540"/>
      <c r="U121" s="541"/>
      <c r="V121" s="42"/>
      <c r="X121" s="547"/>
      <c r="AC121" s="547"/>
      <c r="AH121" s="39"/>
      <c r="AI121" s="530"/>
      <c r="AJ121" s="530"/>
      <c r="AK121" s="530"/>
      <c r="AL121" s="530"/>
      <c r="AM121" s="530"/>
      <c r="AN121" s="530"/>
    </row>
    <row r="122" ht="27.0" hidden="1" customHeight="1">
      <c r="A122" s="530"/>
      <c r="B122" s="530"/>
      <c r="C122" s="530"/>
      <c r="D122" s="530"/>
      <c r="E122" s="737" t="s">
        <v>49</v>
      </c>
      <c r="F122" s="737">
        <v>115.0</v>
      </c>
      <c r="G122" s="34" t="str">
        <f t="shared" si="1"/>
        <v>24D</v>
      </c>
      <c r="I122" s="540" t="str">
        <f t="shared" si="2"/>
        <v>TERRIER Damien (71)</v>
      </c>
      <c r="O122" s="540" t="str">
        <f t="shared" si="3"/>
        <v>CBD 71</v>
      </c>
      <c r="S122" s="35"/>
      <c r="T122" s="540"/>
      <c r="U122" s="541"/>
      <c r="V122" s="41"/>
      <c r="X122" s="540"/>
      <c r="AC122" s="540"/>
      <c r="AH122" s="35"/>
      <c r="AI122" s="530"/>
      <c r="AJ122" s="530"/>
      <c r="AK122" s="530"/>
      <c r="AL122" s="530"/>
      <c r="AM122" s="530"/>
      <c r="AN122" s="530"/>
    </row>
    <row r="123" ht="27.0" hidden="1" customHeight="1">
      <c r="A123" s="530"/>
      <c r="B123" s="530"/>
      <c r="C123" s="530"/>
      <c r="D123" s="530"/>
      <c r="E123" s="737" t="s">
        <v>49</v>
      </c>
      <c r="F123" s="737">
        <v>116.0</v>
      </c>
      <c r="G123" s="37" t="str">
        <f t="shared" si="1"/>
        <v>19B</v>
      </c>
      <c r="I123" s="547" t="str">
        <f t="shared" si="2"/>
        <v>THOREL Bruno (80)</v>
      </c>
      <c r="O123" s="547" t="str">
        <f t="shared" si="3"/>
        <v>CBD 80</v>
      </c>
      <c r="S123" s="39"/>
      <c r="T123" s="540"/>
      <c r="U123" s="541"/>
      <c r="V123" s="42"/>
      <c r="X123" s="547"/>
      <c r="AC123" s="547"/>
      <c r="AH123" s="39"/>
      <c r="AI123" s="530"/>
      <c r="AJ123" s="530"/>
      <c r="AK123" s="530"/>
      <c r="AL123" s="530"/>
      <c r="AM123" s="530"/>
      <c r="AN123" s="530"/>
    </row>
    <row r="124" ht="27.0" hidden="1" customHeight="1">
      <c r="A124" s="530"/>
      <c r="B124" s="530"/>
      <c r="C124" s="530"/>
      <c r="D124" s="530"/>
      <c r="E124" s="737" t="s">
        <v>49</v>
      </c>
      <c r="F124" s="737">
        <v>117.0</v>
      </c>
      <c r="G124" s="34" t="str">
        <f t="shared" si="1"/>
        <v>19C</v>
      </c>
      <c r="I124" s="540" t="str">
        <f t="shared" si="2"/>
        <v>TINACCI Maxime (06)</v>
      </c>
      <c r="O124" s="540" t="str">
        <f t="shared" si="3"/>
        <v>CBD 06</v>
      </c>
      <c r="S124" s="35"/>
      <c r="T124" s="540"/>
      <c r="U124" s="541"/>
      <c r="V124" s="41"/>
      <c r="X124" s="540"/>
      <c r="AC124" s="540"/>
      <c r="AH124" s="35"/>
      <c r="AI124" s="530"/>
      <c r="AJ124" s="530"/>
      <c r="AK124" s="530"/>
      <c r="AL124" s="530"/>
      <c r="AM124" s="530"/>
      <c r="AN124" s="530"/>
    </row>
    <row r="125" ht="27.0" hidden="1" customHeight="1">
      <c r="A125" s="530"/>
      <c r="B125" s="530"/>
      <c r="C125" s="530"/>
      <c r="D125" s="530"/>
      <c r="E125" s="737" t="s">
        <v>49</v>
      </c>
      <c r="F125" s="737">
        <v>118.0</v>
      </c>
      <c r="G125" s="37" t="str">
        <f t="shared" si="1"/>
        <v>8D</v>
      </c>
      <c r="I125" s="547" t="str">
        <f t="shared" si="2"/>
        <v>TIXIER Philippe (73)</v>
      </c>
      <c r="O125" s="547" t="str">
        <f t="shared" si="3"/>
        <v>CBD 73</v>
      </c>
      <c r="S125" s="39"/>
      <c r="T125" s="540"/>
      <c r="U125" s="541"/>
      <c r="V125" s="42"/>
      <c r="X125" s="547"/>
      <c r="AC125" s="547"/>
      <c r="AH125" s="39"/>
      <c r="AI125" s="530"/>
      <c r="AJ125" s="530"/>
      <c r="AK125" s="530"/>
      <c r="AL125" s="530"/>
      <c r="AM125" s="530"/>
      <c r="AN125" s="530"/>
    </row>
    <row r="126" ht="27.0" hidden="1" customHeight="1">
      <c r="A126" s="530"/>
      <c r="B126" s="530"/>
      <c r="C126" s="530"/>
      <c r="D126" s="530"/>
      <c r="E126" s="737" t="s">
        <v>49</v>
      </c>
      <c r="F126" s="737">
        <v>119.0</v>
      </c>
      <c r="G126" s="34" t="str">
        <f t="shared" si="1"/>
        <v>22B</v>
      </c>
      <c r="I126" s="540" t="str">
        <f t="shared" si="2"/>
        <v>TOURNIER Jean luc (74)</v>
      </c>
      <c r="O126" s="540" t="str">
        <f t="shared" si="3"/>
        <v>CBD 74</v>
      </c>
      <c r="S126" s="35"/>
      <c r="T126" s="540"/>
      <c r="U126" s="541"/>
      <c r="V126" s="41"/>
      <c r="X126" s="540"/>
      <c r="AC126" s="540"/>
      <c r="AH126" s="35"/>
      <c r="AI126" s="530"/>
      <c r="AJ126" s="530"/>
      <c r="AK126" s="530"/>
      <c r="AL126" s="530"/>
      <c r="AM126" s="530"/>
      <c r="AN126" s="530"/>
    </row>
    <row r="127" ht="27.0" hidden="1" customHeight="1">
      <c r="A127" s="530"/>
      <c r="B127" s="530"/>
      <c r="C127" s="530"/>
      <c r="D127" s="530"/>
      <c r="E127" s="737" t="s">
        <v>49</v>
      </c>
      <c r="F127" s="737">
        <v>120.0</v>
      </c>
      <c r="G127" s="37" t="str">
        <f t="shared" si="1"/>
        <v>20A</v>
      </c>
      <c r="I127" s="547" t="str">
        <f t="shared" si="2"/>
        <v>TRINTIGNAC Sylvain (43)</v>
      </c>
      <c r="O127" s="547" t="str">
        <f t="shared" si="3"/>
        <v>CBD 43</v>
      </c>
      <c r="S127" s="39"/>
      <c r="T127" s="540"/>
      <c r="U127" s="541"/>
      <c r="V127" s="42"/>
      <c r="X127" s="547"/>
      <c r="AC127" s="547"/>
      <c r="AH127" s="39"/>
      <c r="AI127" s="530"/>
      <c r="AJ127" s="530"/>
      <c r="AK127" s="530"/>
      <c r="AL127" s="530"/>
      <c r="AM127" s="530"/>
      <c r="AN127" s="530"/>
    </row>
    <row r="128" ht="27.0" hidden="1" customHeight="1">
      <c r="A128" s="530"/>
      <c r="B128" s="530"/>
      <c r="C128" s="530"/>
      <c r="D128" s="530"/>
      <c r="E128" s="737" t="s">
        <v>49</v>
      </c>
      <c r="F128" s="737">
        <v>121.0</v>
      </c>
      <c r="G128" s="34" t="str">
        <f t="shared" si="1"/>
        <v>16C</v>
      </c>
      <c r="I128" s="540" t="str">
        <f t="shared" si="2"/>
        <v>VALADIE Guillaume (19)</v>
      </c>
      <c r="O128" s="540" t="str">
        <f t="shared" si="3"/>
        <v>CBD 19</v>
      </c>
      <c r="S128" s="35"/>
      <c r="T128" s="540"/>
      <c r="U128" s="541"/>
      <c r="V128" s="41"/>
      <c r="X128" s="540"/>
      <c r="AC128" s="540"/>
      <c r="AH128" s="35"/>
      <c r="AI128" s="530"/>
      <c r="AJ128" s="530"/>
      <c r="AK128" s="530"/>
      <c r="AL128" s="530"/>
      <c r="AM128" s="530"/>
      <c r="AN128" s="530"/>
    </row>
    <row r="129" ht="27.0" hidden="1" customHeight="1">
      <c r="A129" s="530"/>
      <c r="B129" s="530"/>
      <c r="C129" s="530"/>
      <c r="D129" s="530"/>
      <c r="E129" s="737" t="s">
        <v>49</v>
      </c>
      <c r="F129" s="737">
        <v>122.0</v>
      </c>
      <c r="G129" s="37" t="str">
        <f t="shared" si="1"/>
        <v>25D</v>
      </c>
      <c r="I129" s="547" t="str">
        <f t="shared" si="2"/>
        <v>VANNIER Christophe (27)</v>
      </c>
      <c r="O129" s="547" t="str">
        <f t="shared" si="3"/>
        <v>CBD 27</v>
      </c>
      <c r="S129" s="39"/>
      <c r="T129" s="540"/>
      <c r="U129" s="541"/>
      <c r="V129" s="42"/>
      <c r="X129" s="547"/>
      <c r="AC129" s="547"/>
      <c r="AH129" s="39"/>
      <c r="AI129" s="530"/>
      <c r="AJ129" s="530"/>
      <c r="AK129" s="530"/>
      <c r="AL129" s="530"/>
      <c r="AM129" s="530"/>
      <c r="AN129" s="530"/>
    </row>
    <row r="130" ht="27.0" hidden="1" customHeight="1">
      <c r="A130" s="530"/>
      <c r="B130" s="530"/>
      <c r="C130" s="530"/>
      <c r="D130" s="530"/>
      <c r="E130" s="737" t="s">
        <v>49</v>
      </c>
      <c r="F130" s="737">
        <v>123.0</v>
      </c>
      <c r="G130" s="34" t="str">
        <f t="shared" si="1"/>
        <v>9A</v>
      </c>
      <c r="I130" s="540" t="str">
        <f t="shared" si="2"/>
        <v>VENGEON Guy (18)</v>
      </c>
      <c r="O130" s="540" t="str">
        <f t="shared" si="3"/>
        <v>CBD 18</v>
      </c>
      <c r="S130" s="35"/>
      <c r="T130" s="540"/>
      <c r="U130" s="541"/>
      <c r="V130" s="41"/>
      <c r="X130" s="540"/>
      <c r="AC130" s="540"/>
      <c r="AH130" s="35"/>
      <c r="AI130" s="530"/>
      <c r="AJ130" s="530"/>
      <c r="AK130" s="530"/>
      <c r="AL130" s="530"/>
      <c r="AM130" s="530"/>
      <c r="AN130" s="530"/>
    </row>
    <row r="131" ht="27.0" hidden="1" customHeight="1">
      <c r="A131" s="530"/>
      <c r="B131" s="530"/>
      <c r="C131" s="530"/>
      <c r="D131" s="530"/>
      <c r="E131" s="737" t="s">
        <v>49</v>
      </c>
      <c r="F131" s="737">
        <v>124.0</v>
      </c>
      <c r="G131" s="37" t="str">
        <f t="shared" si="1"/>
        <v>27B</v>
      </c>
      <c r="I131" s="547" t="str">
        <f t="shared" si="2"/>
        <v>VIGNAULT Bernard (86)</v>
      </c>
      <c r="O131" s="547" t="str">
        <f t="shared" si="3"/>
        <v>CBD 86</v>
      </c>
      <c r="S131" s="39"/>
      <c r="T131" s="540"/>
      <c r="U131" s="541"/>
      <c r="V131" s="42"/>
      <c r="X131" s="547"/>
      <c r="AC131" s="547"/>
      <c r="AH131" s="39"/>
      <c r="AI131" s="530"/>
      <c r="AJ131" s="530"/>
      <c r="AK131" s="530"/>
      <c r="AL131" s="530"/>
      <c r="AM131" s="530"/>
      <c r="AN131" s="530"/>
    </row>
    <row r="132" ht="27.0" hidden="1" customHeight="1">
      <c r="A132" s="530"/>
      <c r="B132" s="530"/>
      <c r="C132" s="530"/>
      <c r="D132" s="530"/>
      <c r="E132" s="737" t="s">
        <v>49</v>
      </c>
      <c r="F132" s="737">
        <v>125.0</v>
      </c>
      <c r="G132" s="34" t="str">
        <f t="shared" si="1"/>
        <v>9B</v>
      </c>
      <c r="I132" s="540" t="str">
        <f t="shared" si="2"/>
        <v>VIGNE Jean-Claude (07)</v>
      </c>
      <c r="O132" s="540" t="str">
        <f t="shared" si="3"/>
        <v>CBD 07</v>
      </c>
      <c r="S132" s="35"/>
      <c r="T132" s="540"/>
      <c r="U132" s="541"/>
      <c r="V132" s="41"/>
      <c r="X132" s="540"/>
      <c r="AC132" s="540"/>
      <c r="AH132" s="35"/>
      <c r="AI132" s="530"/>
      <c r="AJ132" s="530"/>
      <c r="AK132" s="530"/>
      <c r="AL132" s="530"/>
      <c r="AM132" s="530"/>
      <c r="AN132" s="530"/>
    </row>
    <row r="133" ht="27.0" hidden="1" customHeight="1">
      <c r="A133" s="530"/>
      <c r="B133" s="530"/>
      <c r="C133" s="530"/>
      <c r="D133" s="530"/>
      <c r="E133" s="737" t="s">
        <v>49</v>
      </c>
      <c r="F133" s="737">
        <v>126.0</v>
      </c>
      <c r="G133" s="37" t="str">
        <f t="shared" si="1"/>
        <v>12C</v>
      </c>
      <c r="I133" s="547" t="str">
        <f t="shared" si="2"/>
        <v>VIGNES Claude (12)</v>
      </c>
      <c r="O133" s="547" t="str">
        <f t="shared" si="3"/>
        <v>CBD 12</v>
      </c>
      <c r="S133" s="39"/>
      <c r="T133" s="540"/>
      <c r="U133" s="541"/>
      <c r="V133" s="42"/>
      <c r="X133" s="547"/>
      <c r="AC133" s="547"/>
      <c r="AH133" s="39"/>
      <c r="AI133" s="530"/>
      <c r="AJ133" s="530"/>
      <c r="AK133" s="530"/>
      <c r="AL133" s="530"/>
      <c r="AM133" s="530"/>
      <c r="AN133" s="530"/>
    </row>
    <row r="134" ht="27.0" hidden="1" customHeight="1">
      <c r="A134" s="530"/>
      <c r="B134" s="530"/>
      <c r="C134" s="530"/>
      <c r="D134" s="530"/>
      <c r="E134" s="737" t="s">
        <v>49</v>
      </c>
      <c r="F134" s="737">
        <v>127.0</v>
      </c>
      <c r="G134" s="34" t="str">
        <f t="shared" si="1"/>
        <v>10A</v>
      </c>
      <c r="I134" s="540" t="str">
        <f t="shared" si="2"/>
        <v>VOCORET William (58)</v>
      </c>
      <c r="O134" s="540" t="str">
        <f t="shared" si="3"/>
        <v>CBD 58</v>
      </c>
      <c r="S134" s="35"/>
      <c r="T134" s="540"/>
      <c r="U134" s="541"/>
      <c r="V134" s="41"/>
      <c r="X134" s="540"/>
      <c r="AC134" s="540"/>
      <c r="AH134" s="35"/>
      <c r="AI134" s="530"/>
      <c r="AJ134" s="530"/>
      <c r="AK134" s="530"/>
      <c r="AL134" s="530"/>
      <c r="AM134" s="530"/>
      <c r="AN134" s="530"/>
    </row>
    <row r="135" ht="27.0" hidden="1" customHeight="1">
      <c r="A135" s="530"/>
      <c r="B135" s="530"/>
      <c r="C135" s="530"/>
      <c r="D135" s="530"/>
      <c r="E135" s="737" t="s">
        <v>49</v>
      </c>
      <c r="F135" s="737">
        <v>128.0</v>
      </c>
      <c r="G135" s="37" t="str">
        <f t="shared" si="1"/>
        <v>27C</v>
      </c>
      <c r="I135" s="547" t="str">
        <f t="shared" si="2"/>
        <v>ZANNIER Franck (75)</v>
      </c>
      <c r="O135" s="547" t="str">
        <f t="shared" si="3"/>
        <v>CBD 75</v>
      </c>
      <c r="S135" s="39"/>
      <c r="T135" s="540"/>
      <c r="U135" s="541"/>
      <c r="V135" s="42"/>
      <c r="X135" s="547"/>
      <c r="AC135" s="547"/>
      <c r="AH135" s="39"/>
      <c r="AI135" s="530"/>
      <c r="AJ135" s="530"/>
      <c r="AK135" s="530"/>
      <c r="AL135" s="530"/>
      <c r="AM135" s="530"/>
      <c r="AN135" s="530"/>
    </row>
    <row r="136" ht="27.0" customHeight="1">
      <c r="A136" s="44"/>
      <c r="B136" s="44"/>
      <c r="C136" s="44"/>
      <c r="D136" s="44"/>
      <c r="E136" s="44"/>
      <c r="F136" s="44"/>
      <c r="G136" s="738"/>
      <c r="H136" s="738"/>
      <c r="I136" s="738"/>
      <c r="J136" s="738"/>
      <c r="K136" s="738"/>
      <c r="L136" s="738"/>
      <c r="M136" s="738"/>
      <c r="N136" s="738"/>
      <c r="O136" s="738"/>
      <c r="P136" s="738"/>
      <c r="Q136" s="738"/>
      <c r="R136" s="738"/>
      <c r="S136" s="738"/>
      <c r="T136" s="44"/>
      <c r="U136" s="44"/>
      <c r="V136" s="738"/>
      <c r="W136" s="738"/>
      <c r="X136" s="738"/>
      <c r="Y136" s="738"/>
      <c r="Z136" s="738"/>
      <c r="AA136" s="738"/>
      <c r="AB136" s="738"/>
      <c r="AC136" s="738"/>
      <c r="AD136" s="738"/>
      <c r="AE136" s="738"/>
      <c r="AF136" s="738"/>
      <c r="AG136" s="738"/>
      <c r="AH136" s="738"/>
      <c r="AI136" s="44"/>
      <c r="AJ136" s="44"/>
      <c r="AK136" s="44"/>
      <c r="AL136" s="44"/>
      <c r="AM136" s="44"/>
      <c r="AN136" s="44"/>
    </row>
    <row r="137" ht="27.0" customHeight="1">
      <c r="A137" s="44" t="s">
        <v>50</v>
      </c>
    </row>
    <row r="138" ht="27.0" customHeight="1">
      <c r="A138" s="549"/>
      <c r="B138" s="46" t="s">
        <v>51</v>
      </c>
      <c r="C138" s="47"/>
      <c r="D138" s="47"/>
      <c r="E138" s="47"/>
      <c r="F138" s="47"/>
      <c r="G138" s="47"/>
      <c r="H138" s="47"/>
      <c r="I138" s="47"/>
      <c r="J138" s="549"/>
      <c r="K138" s="549"/>
      <c r="L138" s="48" t="s">
        <v>52</v>
      </c>
      <c r="M138" s="49"/>
      <c r="N138" s="49"/>
      <c r="O138" s="49"/>
      <c r="P138" s="49"/>
      <c r="Q138" s="49"/>
      <c r="R138" s="49"/>
      <c r="S138" s="49"/>
      <c r="T138" s="549"/>
      <c r="U138" s="549"/>
      <c r="V138" s="50" t="s">
        <v>53</v>
      </c>
      <c r="W138" s="51"/>
      <c r="X138" s="51"/>
      <c r="Y138" s="51"/>
      <c r="Z138" s="51"/>
      <c r="AA138" s="51"/>
      <c r="AB138" s="51"/>
      <c r="AC138" s="51"/>
      <c r="AD138" s="549"/>
      <c r="AE138" s="549"/>
      <c r="AF138" s="52" t="s">
        <v>54</v>
      </c>
      <c r="AG138" s="53"/>
      <c r="AH138" s="53"/>
      <c r="AI138" s="53"/>
      <c r="AJ138" s="53"/>
      <c r="AK138" s="53"/>
      <c r="AL138" s="53"/>
      <c r="AM138" s="53"/>
      <c r="AN138" s="549"/>
    </row>
    <row r="139" ht="27.0" customHeight="1">
      <c r="A139" s="550"/>
      <c r="B139" s="551" t="s">
        <v>1170</v>
      </c>
      <c r="C139" s="550"/>
      <c r="D139" s="550"/>
      <c r="E139" s="550"/>
      <c r="F139" s="550"/>
      <c r="G139" s="550"/>
      <c r="H139" s="552" t="s">
        <v>56</v>
      </c>
      <c r="I139" s="553" t="s">
        <v>57</v>
      </c>
      <c r="J139" s="550"/>
      <c r="K139" s="550"/>
      <c r="L139" s="554" t="str">
        <f>B139</f>
        <v>PARTIE 1 : 07H30 - 09H30 (VEN)</v>
      </c>
      <c r="M139" s="550"/>
      <c r="N139" s="550"/>
      <c r="O139" s="550"/>
      <c r="P139" s="550"/>
      <c r="Q139" s="550"/>
      <c r="R139" s="552" t="s">
        <v>56</v>
      </c>
      <c r="S139" s="553" t="s">
        <v>57</v>
      </c>
      <c r="T139" s="550"/>
      <c r="U139" s="550"/>
      <c r="V139" s="555" t="str">
        <f>B139</f>
        <v>PARTIE 1 : 07H30 - 09H30 (VEN)</v>
      </c>
      <c r="W139" s="550"/>
      <c r="X139" s="550"/>
      <c r="Y139" s="550"/>
      <c r="Z139" s="550"/>
      <c r="AA139" s="550"/>
      <c r="AB139" s="552" t="s">
        <v>56</v>
      </c>
      <c r="AC139" s="553" t="s">
        <v>57</v>
      </c>
      <c r="AD139" s="550"/>
      <c r="AE139" s="550"/>
      <c r="AF139" s="556" t="str">
        <f>B139</f>
        <v>PARTIE 1 : 07H30 - 09H30 (VEN)</v>
      </c>
      <c r="AG139" s="550"/>
      <c r="AH139" s="550"/>
      <c r="AI139" s="550"/>
      <c r="AJ139" s="550"/>
      <c r="AK139" s="550"/>
      <c r="AL139" s="552" t="s">
        <v>56</v>
      </c>
      <c r="AM139" s="553" t="s">
        <v>57</v>
      </c>
      <c r="AN139" s="550"/>
    </row>
    <row r="140" ht="27.0" customHeight="1">
      <c r="A140" s="557" t="s">
        <v>58</v>
      </c>
      <c r="B140" s="558">
        <v>1.0</v>
      </c>
      <c r="C140" s="63" t="str">
        <f>IFERROR(VLOOKUP("1A",$G$8:$N$135,3,FALSE),"")</f>
        <v>CLERC Anthony (01)</v>
      </c>
      <c r="D140" s="64"/>
      <c r="E140" s="64"/>
      <c r="F140" s="64"/>
      <c r="G140" s="65"/>
      <c r="H140" s="559"/>
      <c r="I140" s="67">
        <v>13.0</v>
      </c>
      <c r="J140" s="560"/>
      <c r="K140" s="557"/>
      <c r="L140" s="561">
        <v>3.0</v>
      </c>
      <c r="M140" s="70" t="str">
        <f>IFERROR(VLOOKUP("2A",$G$8:$N$135,3,FALSE),"")</f>
        <v>AUPLAT Gabriel (69)</v>
      </c>
      <c r="N140" s="71"/>
      <c r="O140" s="71"/>
      <c r="P140" s="71"/>
      <c r="Q140" s="72"/>
      <c r="R140" s="562"/>
      <c r="S140" s="74"/>
      <c r="T140" s="560"/>
      <c r="U140" s="557"/>
      <c r="V140" s="563">
        <v>5.0</v>
      </c>
      <c r="W140" s="76" t="str">
        <f>IFERROR(VLOOKUP("3A",$G$8:$N$135,3,FALSE),"")</f>
        <v>LAVAL Frederic (31)</v>
      </c>
      <c r="X140" s="77"/>
      <c r="Y140" s="77"/>
      <c r="Z140" s="77"/>
      <c r="AA140" s="78"/>
      <c r="AB140" s="564"/>
      <c r="AC140" s="80"/>
      <c r="AD140" s="560"/>
      <c r="AE140" s="557"/>
      <c r="AF140" s="565">
        <v>7.0</v>
      </c>
      <c r="AG140" s="82" t="str">
        <f>IFERROR(VLOOKUP("4A",$G$8:$N$135,3,FALSE),"")</f>
        <v>GAL Thierry (74)</v>
      </c>
      <c r="AH140" s="83"/>
      <c r="AI140" s="83"/>
      <c r="AJ140" s="83"/>
      <c r="AK140" s="84"/>
      <c r="AL140" s="566"/>
      <c r="AM140" s="86"/>
      <c r="AN140" s="560" t="str">
        <f>AG141</f>
        <v>IZOIRD Jean michel (34)</v>
      </c>
    </row>
    <row r="141" ht="27.0" customHeight="1">
      <c r="A141" s="557" t="s">
        <v>58</v>
      </c>
      <c r="B141" s="87"/>
      <c r="C141" s="88" t="str">
        <f>IFERROR(VLOOKUP("1B",$G$8:$N$135,3,FALSE),"")</f>
        <v>Forfait (93)</v>
      </c>
      <c r="D141" s="89"/>
      <c r="E141" s="89"/>
      <c r="F141" s="89"/>
      <c r="G141" s="90"/>
      <c r="H141" s="567"/>
      <c r="I141" s="92">
        <v>0.0</v>
      </c>
      <c r="J141" s="560"/>
      <c r="K141" s="557"/>
      <c r="L141" s="93"/>
      <c r="M141" s="94" t="str">
        <f>IFERROR(VLOOKUP("2B",$G$8:$N$135,3,FALSE),"")</f>
        <v>BOULME Benoit (79)</v>
      </c>
      <c r="N141" s="95"/>
      <c r="O141" s="95"/>
      <c r="P141" s="95"/>
      <c r="Q141" s="96"/>
      <c r="R141" s="568"/>
      <c r="S141" s="98"/>
      <c r="T141" s="560"/>
      <c r="U141" s="557"/>
      <c r="V141" s="99"/>
      <c r="W141" s="100" t="str">
        <f>IFERROR(VLOOKUP("3B",$G$8:$N$135,3,FALSE),"")</f>
        <v>JALLAIS Sylvain (15)</v>
      </c>
      <c r="X141" s="101"/>
      <c r="Y141" s="101"/>
      <c r="Z141" s="101"/>
      <c r="AA141" s="102"/>
      <c r="AB141" s="569"/>
      <c r="AC141" s="104"/>
      <c r="AD141" s="560"/>
      <c r="AE141" s="557"/>
      <c r="AF141" s="105"/>
      <c r="AG141" s="106" t="str">
        <f>IFERROR(VLOOKUP("4B",$G$8:$N$135,3,FALSE),"")</f>
        <v>IZOIRD Jean michel (34)</v>
      </c>
      <c r="AH141" s="107"/>
      <c r="AI141" s="107"/>
      <c r="AJ141" s="107"/>
      <c r="AK141" s="108"/>
      <c r="AL141" s="570"/>
      <c r="AM141" s="110"/>
      <c r="AN141" s="560" t="str">
        <f>AG140</f>
        <v>GAL Thierry (74)</v>
      </c>
    </row>
    <row r="142" ht="27.0" customHeight="1">
      <c r="A142" s="557" t="s">
        <v>59</v>
      </c>
      <c r="B142" s="571">
        <v>2.0</v>
      </c>
      <c r="C142" s="112" t="str">
        <f>IFERROR(VLOOKUP("1C",$G$8:$N$135,3,FALSE),"")</f>
        <v>DOUZANT Stephane (07)</v>
      </c>
      <c r="G142" s="113"/>
      <c r="H142" s="572"/>
      <c r="I142" s="115"/>
      <c r="J142" s="560"/>
      <c r="K142" s="557"/>
      <c r="L142" s="573">
        <v>4.0</v>
      </c>
      <c r="M142" s="112" t="str">
        <f>IFERROR(VLOOKUP("2C",$G$8:$N$135,3,FALSE),"")</f>
        <v>PELLIER Jacques (04/05)</v>
      </c>
      <c r="Q142" s="113"/>
      <c r="R142" s="572"/>
      <c r="S142" s="117"/>
      <c r="T142" s="560"/>
      <c r="U142" s="557"/>
      <c r="V142" s="574">
        <v>6.0</v>
      </c>
      <c r="W142" s="112" t="str">
        <f>IFERROR(VLOOKUP("3C",$G$8:$N$135,3,FALSE),"")</f>
        <v>BROYER Jacques( 01)</v>
      </c>
      <c r="AA142" s="113"/>
      <c r="AB142" s="572"/>
      <c r="AC142" s="119"/>
      <c r="AD142" s="560"/>
      <c r="AE142" s="557"/>
      <c r="AF142" s="575">
        <v>8.0</v>
      </c>
      <c r="AG142" s="112" t="str">
        <f>IFERROR(VLOOKUP("4C",$G$8:$N$135,3,FALSE),"")</f>
        <v>LUCAS Thierry (76)</v>
      </c>
      <c r="AK142" s="113"/>
      <c r="AL142" s="572"/>
      <c r="AM142" s="121"/>
      <c r="AN142" s="560" t="str">
        <f>AG143</f>
        <v>NAUD Philippe (26)</v>
      </c>
    </row>
    <row r="143" ht="27.0" customHeight="1">
      <c r="A143" s="557" t="s">
        <v>59</v>
      </c>
      <c r="B143" s="122"/>
      <c r="C143" s="123" t="str">
        <f>IFERROR(VLOOKUP("1D",$G$8:$N$135,3,FALSE),"")</f>
        <v>GAUTHEROT Daniel (25)</v>
      </c>
      <c r="G143" s="124"/>
      <c r="H143" s="576"/>
      <c r="I143" s="126"/>
      <c r="J143" s="560"/>
      <c r="K143" s="557"/>
      <c r="L143" s="127"/>
      <c r="M143" s="128" t="str">
        <f>IFERROR(VLOOKUP("2D",$G$8:$N$135,3,FALSE),"")</f>
        <v>CHANTRE Benjamin (07)</v>
      </c>
      <c r="N143" s="129"/>
      <c r="O143" s="129"/>
      <c r="P143" s="129"/>
      <c r="Q143" s="130"/>
      <c r="R143" s="577"/>
      <c r="S143" s="132"/>
      <c r="T143" s="560"/>
      <c r="U143" s="557"/>
      <c r="V143" s="133"/>
      <c r="W143" s="134" t="str">
        <f>IFERROR(VLOOKUP("3D",$G$8:$N$135,3,FALSE),"")</f>
        <v>DUVERNAY Thomas (71)</v>
      </c>
      <c r="X143" s="135"/>
      <c r="Y143" s="135"/>
      <c r="Z143" s="135"/>
      <c r="AA143" s="136"/>
      <c r="AB143" s="578"/>
      <c r="AC143" s="138"/>
      <c r="AD143" s="560"/>
      <c r="AE143" s="557"/>
      <c r="AF143" s="139"/>
      <c r="AG143" s="140" t="str">
        <f>IFERROR(VLOOKUP("4D",$G$8:$N$135,3,FALSE),"")</f>
        <v>NAUD Philippe (26)</v>
      </c>
      <c r="AK143" s="141"/>
      <c r="AL143" s="579"/>
      <c r="AM143" s="143"/>
      <c r="AN143" s="560" t="str">
        <f>AG142</f>
        <v>LUCAS Thierry (76)</v>
      </c>
    </row>
    <row r="144" ht="13.5" customHeight="1">
      <c r="A144" s="144"/>
      <c r="B144" s="145" t="s">
        <v>60</v>
      </c>
      <c r="C144" s="146" t="s">
        <v>5</v>
      </c>
      <c r="D144" s="147"/>
      <c r="E144" s="147"/>
      <c r="F144" s="147"/>
      <c r="G144" s="148"/>
      <c r="H144" s="149" t="s">
        <v>57</v>
      </c>
      <c r="I144" s="150"/>
      <c r="J144" s="151"/>
      <c r="K144" s="144"/>
      <c r="L144" s="152" t="s">
        <v>60</v>
      </c>
      <c r="M144" s="153" t="s">
        <v>5</v>
      </c>
      <c r="N144" s="154"/>
      <c r="O144" s="154"/>
      <c r="P144" s="154"/>
      <c r="Q144" s="155"/>
      <c r="R144" s="156" t="s">
        <v>57</v>
      </c>
      <c r="S144" s="157"/>
      <c r="T144" s="151"/>
      <c r="U144" s="144"/>
      <c r="V144" s="158" t="s">
        <v>60</v>
      </c>
      <c r="W144" s="159" t="s">
        <v>5</v>
      </c>
      <c r="X144" s="160"/>
      <c r="Y144" s="160"/>
      <c r="Z144" s="160"/>
      <c r="AA144" s="161"/>
      <c r="AB144" s="162" t="s">
        <v>57</v>
      </c>
      <c r="AC144" s="163"/>
      <c r="AD144" s="151"/>
      <c r="AE144" s="144"/>
      <c r="AF144" s="164" t="s">
        <v>60</v>
      </c>
      <c r="AG144" s="165" t="s">
        <v>5</v>
      </c>
      <c r="AH144" s="166"/>
      <c r="AI144" s="166"/>
      <c r="AJ144" s="166"/>
      <c r="AK144" s="167"/>
      <c r="AL144" s="168" t="s">
        <v>57</v>
      </c>
      <c r="AM144" s="169"/>
      <c r="AN144" s="151"/>
    </row>
    <row r="145" ht="27.0" customHeight="1">
      <c r="A145" s="151"/>
      <c r="B145" s="551" t="s">
        <v>524</v>
      </c>
      <c r="C145" s="580"/>
      <c r="D145" s="580"/>
      <c r="E145" s="580"/>
      <c r="F145" s="580"/>
      <c r="G145" s="580"/>
      <c r="H145" s="552" t="s">
        <v>56</v>
      </c>
      <c r="I145" s="553" t="s">
        <v>57</v>
      </c>
      <c r="J145" s="151"/>
      <c r="K145" s="151"/>
      <c r="L145" s="581" t="str">
        <f>B145</f>
        <v>PARTIE 2 : 10H15 - 12H15</v>
      </c>
      <c r="M145" s="580"/>
      <c r="N145" s="580"/>
      <c r="O145" s="580"/>
      <c r="P145" s="580"/>
      <c r="Q145" s="580"/>
      <c r="R145" s="552" t="s">
        <v>56</v>
      </c>
      <c r="S145" s="553" t="s">
        <v>57</v>
      </c>
      <c r="T145" s="151"/>
      <c r="U145" s="151"/>
      <c r="V145" s="582" t="str">
        <f>B145</f>
        <v>PARTIE 2 : 10H15 - 12H15</v>
      </c>
      <c r="W145" s="580"/>
      <c r="X145" s="580"/>
      <c r="Y145" s="580"/>
      <c r="Z145" s="580"/>
      <c r="AA145" s="580"/>
      <c r="AB145" s="552" t="s">
        <v>56</v>
      </c>
      <c r="AC145" s="553" t="s">
        <v>57</v>
      </c>
      <c r="AD145" s="151"/>
      <c r="AE145" s="151"/>
      <c r="AF145" s="583" t="str">
        <f>B145</f>
        <v>PARTIE 2 : 10H15 - 12H15</v>
      </c>
      <c r="AG145" s="580"/>
      <c r="AH145" s="580"/>
      <c r="AI145" s="580"/>
      <c r="AJ145" s="580"/>
      <c r="AK145" s="580"/>
      <c r="AL145" s="552" t="s">
        <v>56</v>
      </c>
      <c r="AM145" s="553" t="s">
        <v>57</v>
      </c>
      <c r="AN145" s="151"/>
    </row>
    <row r="146" ht="27.0" customHeight="1">
      <c r="A146" s="557" t="s">
        <v>62</v>
      </c>
      <c r="B146" s="558">
        <v>3.0</v>
      </c>
      <c r="C146" s="63" t="str">
        <f>IF(COUNTBLANK(I140:I143)=0,IF(I140&gt;I141,C140,C141),"-")</f>
        <v>-</v>
      </c>
      <c r="D146" s="64"/>
      <c r="E146" s="64"/>
      <c r="F146" s="64"/>
      <c r="G146" s="65"/>
      <c r="H146" s="559"/>
      <c r="I146" s="67"/>
      <c r="J146" s="560"/>
      <c r="K146" s="557"/>
      <c r="L146" s="561">
        <v>5.0</v>
      </c>
      <c r="M146" s="70" t="str">
        <f>IF(COUNTBLANK(S140:S143)=0,IF(S140&gt;S141,M140,M141),"-")</f>
        <v>-</v>
      </c>
      <c r="N146" s="71"/>
      <c r="O146" s="71"/>
      <c r="P146" s="71"/>
      <c r="Q146" s="72"/>
      <c r="R146" s="562"/>
      <c r="S146" s="74"/>
      <c r="T146" s="560"/>
      <c r="U146" s="557"/>
      <c r="V146" s="563">
        <v>7.0</v>
      </c>
      <c r="W146" s="76" t="str">
        <f>IF(COUNTBLANK(AC140:AC143)=0,IF(AC140&gt;AC141,W140,W141),"-")</f>
        <v>-</v>
      </c>
      <c r="X146" s="77"/>
      <c r="Y146" s="77"/>
      <c r="Z146" s="77"/>
      <c r="AA146" s="78"/>
      <c r="AB146" s="564"/>
      <c r="AC146" s="80"/>
      <c r="AD146" s="560"/>
      <c r="AE146" s="557"/>
      <c r="AF146" s="565">
        <v>9.0</v>
      </c>
      <c r="AG146" s="82" t="str">
        <f>IF(COUNTBLANK(AM140:AM143)=0,IF(AM140&gt;AM141,AG140,AG141),"-")</f>
        <v>-</v>
      </c>
      <c r="AH146" s="83"/>
      <c r="AI146" s="83"/>
      <c r="AJ146" s="83"/>
      <c r="AK146" s="84"/>
      <c r="AL146" s="566"/>
      <c r="AM146" s="86"/>
      <c r="AN146" s="560" t="str">
        <f>AG147</f>
        <v>-</v>
      </c>
    </row>
    <row r="147" ht="27.0" customHeight="1">
      <c r="A147" s="557" t="s">
        <v>62</v>
      </c>
      <c r="B147" s="87"/>
      <c r="C147" s="88" t="str">
        <f>IF(COUNTBLANK(I140:I143)=0,IF(I142&gt;I143,C142,C143),"-")</f>
        <v>-</v>
      </c>
      <c r="D147" s="89"/>
      <c r="E147" s="89"/>
      <c r="F147" s="89"/>
      <c r="G147" s="90"/>
      <c r="H147" s="567"/>
      <c r="I147" s="92"/>
      <c r="J147" s="560"/>
      <c r="K147" s="557"/>
      <c r="L147" s="93"/>
      <c r="M147" s="94" t="str">
        <f>IF(COUNTBLANK(S140:S143)=0,IF(S142&gt;S143,M142,M143),"-")</f>
        <v>-</v>
      </c>
      <c r="N147" s="95"/>
      <c r="O147" s="95"/>
      <c r="P147" s="95"/>
      <c r="Q147" s="96"/>
      <c r="R147" s="568"/>
      <c r="S147" s="98"/>
      <c r="T147" s="560"/>
      <c r="U147" s="557"/>
      <c r="V147" s="99"/>
      <c r="W147" s="100" t="str">
        <f>IF(COUNTBLANK(AC140:AC143)=0,IF(AC142&gt;AC143,W142,W143),"-")</f>
        <v>-</v>
      </c>
      <c r="X147" s="101"/>
      <c r="Y147" s="101"/>
      <c r="Z147" s="101"/>
      <c r="AA147" s="102"/>
      <c r="AB147" s="569"/>
      <c r="AC147" s="104"/>
      <c r="AD147" s="560"/>
      <c r="AE147" s="557"/>
      <c r="AF147" s="105"/>
      <c r="AG147" s="106" t="str">
        <f>IF(COUNTBLANK(AM140:AM143)=0,IF(AM142&gt;AM143,AG142,AG143),"-")</f>
        <v>-</v>
      </c>
      <c r="AH147" s="107"/>
      <c r="AI147" s="107"/>
      <c r="AJ147" s="107"/>
      <c r="AK147" s="108"/>
      <c r="AL147" s="570"/>
      <c r="AM147" s="110"/>
      <c r="AN147" s="560" t="str">
        <f>AG146</f>
        <v>-</v>
      </c>
    </row>
    <row r="148" ht="27.0" customHeight="1">
      <c r="A148" s="557" t="s">
        <v>63</v>
      </c>
      <c r="B148" s="571">
        <v>4.0</v>
      </c>
      <c r="C148" s="112" t="str">
        <f>IF(COUNTBLANK(I140:I143)=0,IF(I140&gt;I141,C141,C140),"-")</f>
        <v>-</v>
      </c>
      <c r="G148" s="113"/>
      <c r="H148" s="572"/>
      <c r="I148" s="115"/>
      <c r="J148" s="560"/>
      <c r="K148" s="557"/>
      <c r="L148" s="573">
        <v>6.0</v>
      </c>
      <c r="M148" s="112" t="str">
        <f>IF(COUNTBLANK(S140:S143)=0,IF(S140&gt;S141,M141,M140),"-")</f>
        <v>-</v>
      </c>
      <c r="Q148" s="113"/>
      <c r="R148" s="572"/>
      <c r="S148" s="117"/>
      <c r="T148" s="560"/>
      <c r="U148" s="557"/>
      <c r="V148" s="574">
        <v>8.0</v>
      </c>
      <c r="W148" s="112" t="str">
        <f>IF(COUNTBLANK(AC140:AC143)=0,IF(AC140&gt;AC141,W141,W140),"-")</f>
        <v>-</v>
      </c>
      <c r="AA148" s="113"/>
      <c r="AB148" s="572"/>
      <c r="AC148" s="119"/>
      <c r="AD148" s="560"/>
      <c r="AE148" s="557"/>
      <c r="AF148" s="575">
        <v>10.0</v>
      </c>
      <c r="AG148" s="112" t="str">
        <f>IF(COUNTBLANK(AM140:AM143)=0,IF(AM140&gt;AM141,AG141,AG140),"-")</f>
        <v>-</v>
      </c>
      <c r="AK148" s="113"/>
      <c r="AL148" s="572"/>
      <c r="AM148" s="121"/>
      <c r="AN148" s="560" t="str">
        <f>AG149</f>
        <v>-</v>
      </c>
    </row>
    <row r="149" ht="27.0" customHeight="1">
      <c r="A149" s="557" t="s">
        <v>63</v>
      </c>
      <c r="B149" s="122"/>
      <c r="C149" s="585" t="str">
        <f>IF(COUNTBLANK(I140:I143)=0,IF(I142&gt;I143,C143,C142),"-")</f>
        <v>-</v>
      </c>
      <c r="D149" s="185"/>
      <c r="E149" s="185"/>
      <c r="F149" s="185"/>
      <c r="G149" s="186"/>
      <c r="H149" s="586"/>
      <c r="I149" s="188"/>
      <c r="J149" s="560"/>
      <c r="K149" s="557"/>
      <c r="L149" s="127"/>
      <c r="M149" s="128" t="str">
        <f>IF(COUNTBLANK(S140:S143)=0,IF(S142&gt;S143,M143,M142),"-")</f>
        <v>-</v>
      </c>
      <c r="N149" s="129"/>
      <c r="O149" s="129"/>
      <c r="P149" s="129"/>
      <c r="Q149" s="130"/>
      <c r="R149" s="577"/>
      <c r="S149" s="132"/>
      <c r="T149" s="560"/>
      <c r="U149" s="557"/>
      <c r="V149" s="133"/>
      <c r="W149" s="134" t="str">
        <f>IF(COUNTBLANK(AC140:AC143)=0,IF(AC142&gt;AC143,W143,W142),"-")</f>
        <v>-</v>
      </c>
      <c r="X149" s="135"/>
      <c r="Y149" s="135"/>
      <c r="Z149" s="135"/>
      <c r="AA149" s="136"/>
      <c r="AB149" s="578"/>
      <c r="AC149" s="138"/>
      <c r="AD149" s="560"/>
      <c r="AE149" s="557"/>
      <c r="AF149" s="139"/>
      <c r="AG149" s="587" t="str">
        <f>IF(COUNTBLANK(AM140:AM143)=0,IF(AM142&gt;AM143,AG143,AG142),"-")</f>
        <v>-</v>
      </c>
      <c r="AH149" s="192"/>
      <c r="AI149" s="192"/>
      <c r="AJ149" s="192"/>
      <c r="AK149" s="193"/>
      <c r="AL149" s="588"/>
      <c r="AM149" s="195"/>
      <c r="AN149" s="560" t="str">
        <f>AG148</f>
        <v>-</v>
      </c>
    </row>
    <row r="150" ht="13.5" customHeight="1">
      <c r="A150" s="144"/>
      <c r="B150" s="145" t="s">
        <v>60</v>
      </c>
      <c r="C150" s="146" t="s">
        <v>5</v>
      </c>
      <c r="D150" s="147"/>
      <c r="E150" s="147"/>
      <c r="F150" s="147"/>
      <c r="G150" s="148"/>
      <c r="H150" s="149" t="s">
        <v>57</v>
      </c>
      <c r="I150" s="150"/>
      <c r="J150" s="151"/>
      <c r="K150" s="144"/>
      <c r="L150" s="152" t="s">
        <v>60</v>
      </c>
      <c r="M150" s="153" t="s">
        <v>5</v>
      </c>
      <c r="N150" s="154"/>
      <c r="O150" s="154"/>
      <c r="P150" s="154"/>
      <c r="Q150" s="155"/>
      <c r="R150" s="156" t="s">
        <v>57</v>
      </c>
      <c r="S150" s="157"/>
      <c r="T150" s="151"/>
      <c r="U150" s="144"/>
      <c r="V150" s="158" t="s">
        <v>60</v>
      </c>
      <c r="W150" s="159" t="s">
        <v>5</v>
      </c>
      <c r="X150" s="160"/>
      <c r="Y150" s="160"/>
      <c r="Z150" s="160"/>
      <c r="AA150" s="161"/>
      <c r="AB150" s="162" t="s">
        <v>57</v>
      </c>
      <c r="AC150" s="163"/>
      <c r="AD150" s="151"/>
      <c r="AE150" s="144"/>
      <c r="AF150" s="196" t="s">
        <v>60</v>
      </c>
      <c r="AG150" s="197" t="s">
        <v>5</v>
      </c>
      <c r="AH150" s="198"/>
      <c r="AI150" s="198"/>
      <c r="AJ150" s="198"/>
      <c r="AK150" s="199"/>
      <c r="AL150" s="200" t="s">
        <v>57</v>
      </c>
      <c r="AM150" s="201"/>
      <c r="AN150" s="151"/>
    </row>
    <row r="151" ht="27.0" customHeight="1">
      <c r="A151" s="151"/>
      <c r="B151" s="551" t="s">
        <v>525</v>
      </c>
      <c r="C151" s="580"/>
      <c r="D151" s="580"/>
      <c r="E151" s="580"/>
      <c r="F151" s="580"/>
      <c r="G151" s="580"/>
      <c r="H151" s="552" t="s">
        <v>56</v>
      </c>
      <c r="I151" s="553" t="s">
        <v>57</v>
      </c>
      <c r="J151" s="151"/>
      <c r="K151" s="151"/>
      <c r="L151" s="581" t="str">
        <f>B151</f>
        <v>BARRAGES : 14H15 - 16H15</v>
      </c>
      <c r="M151" s="580"/>
      <c r="N151" s="580"/>
      <c r="O151" s="580"/>
      <c r="P151" s="580"/>
      <c r="Q151" s="580"/>
      <c r="R151" s="552" t="s">
        <v>56</v>
      </c>
      <c r="S151" s="553" t="s">
        <v>57</v>
      </c>
      <c r="T151" s="151"/>
      <c r="U151" s="151"/>
      <c r="V151" s="582" t="str">
        <f>B151</f>
        <v>BARRAGES : 14H15 - 16H15</v>
      </c>
      <c r="W151" s="580"/>
      <c r="X151" s="580"/>
      <c r="Y151" s="580"/>
      <c r="Z151" s="580"/>
      <c r="AA151" s="580"/>
      <c r="AB151" s="552" t="s">
        <v>56</v>
      </c>
      <c r="AC151" s="553" t="s">
        <v>57</v>
      </c>
      <c r="AD151" s="151"/>
      <c r="AE151" s="151"/>
      <c r="AF151" s="583" t="str">
        <f>B151</f>
        <v>BARRAGES : 14H15 - 16H15</v>
      </c>
      <c r="AG151" s="580"/>
      <c r="AH151" s="580"/>
      <c r="AI151" s="580"/>
      <c r="AJ151" s="580"/>
      <c r="AK151" s="580"/>
      <c r="AL151" s="552" t="s">
        <v>56</v>
      </c>
      <c r="AM151" s="553" t="s">
        <v>57</v>
      </c>
      <c r="AN151" s="151"/>
    </row>
    <row r="152" ht="27.0" customHeight="1">
      <c r="A152" s="557" t="s">
        <v>65</v>
      </c>
      <c r="B152" s="558">
        <v>6.0</v>
      </c>
      <c r="C152" s="63" t="str">
        <f>IF(COUNTBLANK(I146:I149)=0,IF(I146&gt;I147,C147,C146),"-")</f>
        <v>-</v>
      </c>
      <c r="D152" s="64"/>
      <c r="E152" s="64"/>
      <c r="F152" s="64"/>
      <c r="G152" s="65"/>
      <c r="H152" s="559"/>
      <c r="I152" s="67"/>
      <c r="J152" s="560"/>
      <c r="K152" s="557"/>
      <c r="L152" s="561">
        <v>8.0</v>
      </c>
      <c r="M152" s="70" t="str">
        <f>IF(COUNTBLANK(S146:S149)=0,IF(S146&gt;S147,M147,M146),"-")</f>
        <v>-</v>
      </c>
      <c r="N152" s="71"/>
      <c r="O152" s="71"/>
      <c r="P152" s="71"/>
      <c r="Q152" s="72"/>
      <c r="R152" s="562"/>
      <c r="S152" s="74"/>
      <c r="T152" s="560"/>
      <c r="U152" s="557"/>
      <c r="V152" s="563">
        <v>10.0</v>
      </c>
      <c r="W152" s="76" t="str">
        <f>IF(COUNTBLANK(AC146:AC149)=0,IF(AC146&gt;AC147,W147,W146),"-")</f>
        <v>-</v>
      </c>
      <c r="X152" s="77"/>
      <c r="Y152" s="77"/>
      <c r="Z152" s="77"/>
      <c r="AA152" s="78"/>
      <c r="AB152" s="564"/>
      <c r="AC152" s="80"/>
      <c r="AD152" s="560"/>
      <c r="AE152" s="560"/>
      <c r="AF152" s="565">
        <v>12.0</v>
      </c>
      <c r="AG152" s="82" t="str">
        <f>IF(COUNTBLANK(AM146:AM149)=0,IF(AM146&gt;AM147,AG147,AG146),"-")</f>
        <v>-</v>
      </c>
      <c r="AH152" s="83"/>
      <c r="AI152" s="83"/>
      <c r="AJ152" s="83"/>
      <c r="AK152" s="84"/>
      <c r="AL152" s="566"/>
      <c r="AM152" s="86"/>
      <c r="AN152" s="560" t="str">
        <f>AG153</f>
        <v>-</v>
      </c>
    </row>
    <row r="153" ht="27.0" customHeight="1">
      <c r="A153" s="557" t="s">
        <v>65</v>
      </c>
      <c r="B153" s="122"/>
      <c r="C153" s="585" t="str">
        <f>IF(COUNTBLANK(I146:I149)=0,IF(I148&gt;I149,C148,C149),"-")</f>
        <v>-</v>
      </c>
      <c r="D153" s="185"/>
      <c r="E153" s="185"/>
      <c r="F153" s="185"/>
      <c r="G153" s="186"/>
      <c r="H153" s="586"/>
      <c r="I153" s="188"/>
      <c r="J153" s="560"/>
      <c r="K153" s="557"/>
      <c r="L153" s="127"/>
      <c r="M153" s="128" t="str">
        <f>IF(COUNTBLANK(S146:S149)=0,IF(S148&gt;S149,M148,M149),"-")</f>
        <v>-</v>
      </c>
      <c r="N153" s="129"/>
      <c r="O153" s="129"/>
      <c r="P153" s="129"/>
      <c r="Q153" s="130"/>
      <c r="R153" s="577"/>
      <c r="S153" s="132"/>
      <c r="T153" s="560"/>
      <c r="U153" s="557"/>
      <c r="V153" s="133"/>
      <c r="W153" s="134" t="str">
        <f>IF(COUNTBLANK(AC146:AC149)=0,IF(AC148&gt;AC149,W148,W149),"-")</f>
        <v>-</v>
      </c>
      <c r="X153" s="135"/>
      <c r="Y153" s="135"/>
      <c r="Z153" s="135"/>
      <c r="AA153" s="136"/>
      <c r="AB153" s="578"/>
      <c r="AC153" s="138"/>
      <c r="AD153" s="560"/>
      <c r="AE153" s="584"/>
      <c r="AF153" s="139"/>
      <c r="AG153" s="587" t="str">
        <f>IF(COUNTBLANK(AM146:AM149)=0,IF(AM148&gt;AM149,AG148,AG149),"-")</f>
        <v>-</v>
      </c>
      <c r="AH153" s="192"/>
      <c r="AI153" s="192"/>
      <c r="AJ153" s="192"/>
      <c r="AK153" s="193"/>
      <c r="AL153" s="588"/>
      <c r="AM153" s="195"/>
      <c r="AN153" s="560" t="str">
        <f>AG152</f>
        <v>-</v>
      </c>
    </row>
    <row r="154" ht="13.5" customHeight="1">
      <c r="A154" s="203"/>
      <c r="B154" s="145" t="s">
        <v>60</v>
      </c>
      <c r="C154" s="146" t="s">
        <v>5</v>
      </c>
      <c r="D154" s="147"/>
      <c r="E154" s="147"/>
      <c r="F154" s="147"/>
      <c r="G154" s="148"/>
      <c r="H154" s="149" t="s">
        <v>57</v>
      </c>
      <c r="I154" s="150"/>
      <c r="J154" s="204"/>
      <c r="K154" s="203"/>
      <c r="L154" s="152" t="s">
        <v>60</v>
      </c>
      <c r="M154" s="153" t="s">
        <v>5</v>
      </c>
      <c r="N154" s="154"/>
      <c r="O154" s="154"/>
      <c r="P154" s="154"/>
      <c r="Q154" s="155"/>
      <c r="R154" s="156" t="s">
        <v>57</v>
      </c>
      <c r="S154" s="157"/>
      <c r="T154" s="204"/>
      <c r="U154" s="203"/>
      <c r="V154" s="158" t="s">
        <v>60</v>
      </c>
      <c r="W154" s="159" t="s">
        <v>5</v>
      </c>
      <c r="X154" s="160"/>
      <c r="Y154" s="160"/>
      <c r="Z154" s="160"/>
      <c r="AA154" s="161"/>
      <c r="AB154" s="162" t="s">
        <v>57</v>
      </c>
      <c r="AC154" s="163"/>
      <c r="AD154" s="204"/>
      <c r="AE154" s="204"/>
      <c r="AF154" s="196" t="s">
        <v>60</v>
      </c>
      <c r="AG154" s="197" t="s">
        <v>5</v>
      </c>
      <c r="AH154" s="198"/>
      <c r="AI154" s="198"/>
      <c r="AJ154" s="198"/>
      <c r="AK154" s="199"/>
      <c r="AL154" s="200" t="s">
        <v>57</v>
      </c>
      <c r="AM154" s="201"/>
      <c r="AN154" s="204"/>
    </row>
    <row r="155" ht="27.0" customHeight="1">
      <c r="A155" s="592"/>
      <c r="B155" s="593"/>
      <c r="C155" s="207"/>
      <c r="D155" s="207"/>
      <c r="E155" s="207"/>
      <c r="F155" s="207"/>
      <c r="G155" s="207"/>
      <c r="H155" s="207"/>
      <c r="I155" s="208"/>
      <c r="J155" s="592"/>
      <c r="K155" s="592"/>
      <c r="L155" s="593"/>
      <c r="M155" s="207"/>
      <c r="N155" s="207"/>
      <c r="O155" s="207"/>
      <c r="P155" s="207"/>
      <c r="Q155" s="207"/>
      <c r="R155" s="207"/>
      <c r="S155" s="207"/>
      <c r="T155" s="592"/>
      <c r="U155" s="592"/>
      <c r="V155" s="593"/>
      <c r="W155" s="207"/>
      <c r="X155" s="207"/>
      <c r="Y155" s="207"/>
      <c r="Z155" s="207"/>
      <c r="AA155" s="207"/>
      <c r="AB155" s="207"/>
      <c r="AC155" s="207"/>
      <c r="AD155" s="592"/>
      <c r="AE155" s="592"/>
      <c r="AF155" s="593"/>
      <c r="AG155" s="207"/>
      <c r="AH155" s="207"/>
      <c r="AI155" s="207"/>
      <c r="AJ155" s="207"/>
      <c r="AK155" s="207"/>
      <c r="AL155" s="207"/>
      <c r="AM155" s="207"/>
      <c r="AN155" s="592"/>
    </row>
    <row r="156" ht="27.0" customHeight="1">
      <c r="A156" s="530"/>
      <c r="B156" s="558" t="s">
        <v>1171</v>
      </c>
      <c r="C156" s="594" t="str">
        <f>IF(COUNTBLANK(I146:I149)=0,IF(I146&gt;I147,C146,C147),"-")</f>
        <v>-</v>
      </c>
      <c r="D156" s="64"/>
      <c r="E156" s="64"/>
      <c r="F156" s="64"/>
      <c r="G156" s="64"/>
      <c r="H156" s="595"/>
      <c r="I156" s="211"/>
      <c r="J156" s="530"/>
      <c r="K156" s="530"/>
      <c r="L156" s="561" t="s">
        <v>1172</v>
      </c>
      <c r="M156" s="596" t="str">
        <f>IF(COUNTBLANK(S146:S149)=0,IF(S146&gt;S147,M146,M147),"-")</f>
        <v>-</v>
      </c>
      <c r="N156" s="71"/>
      <c r="O156" s="71"/>
      <c r="P156" s="71"/>
      <c r="Q156" s="71"/>
      <c r="R156" s="597"/>
      <c r="S156" s="598"/>
      <c r="T156" s="530"/>
      <c r="U156" s="530"/>
      <c r="V156" s="563" t="s">
        <v>1173</v>
      </c>
      <c r="W156" s="599" t="str">
        <f>IF(COUNTBLANK(AC146:AC149)=0,IF(AC146&gt;AC147,W146,W147),"-")</f>
        <v>-</v>
      </c>
      <c r="X156" s="77"/>
      <c r="Y156" s="77"/>
      <c r="Z156" s="77"/>
      <c r="AA156" s="77"/>
      <c r="AB156" s="600"/>
      <c r="AC156" s="601"/>
      <c r="AD156" s="530"/>
      <c r="AE156" s="530"/>
      <c r="AF156" s="565" t="s">
        <v>1174</v>
      </c>
      <c r="AG156" s="602" t="str">
        <f>IF(COUNTBLANK(AM146:AM149)=0,IF(AM146&gt;AM147,AG146,AG147),"-")</f>
        <v>-</v>
      </c>
      <c r="AH156" s="83"/>
      <c r="AI156" s="83"/>
      <c r="AJ156" s="83"/>
      <c r="AK156" s="83"/>
      <c r="AL156" s="603"/>
      <c r="AM156" s="604"/>
      <c r="AN156" s="530"/>
    </row>
    <row r="157" ht="27.0" customHeight="1">
      <c r="A157" s="530"/>
      <c r="B157" s="605" t="s">
        <v>1175</v>
      </c>
      <c r="C157" s="606" t="str">
        <f>IF(COUNTBLANK(I152:I153)=0,IF(I152&gt;I153,C152,C153),"-")</f>
        <v>-</v>
      </c>
      <c r="H157" s="607"/>
      <c r="I157" s="224"/>
      <c r="J157" s="530"/>
      <c r="K157" s="530"/>
      <c r="L157" s="608" t="s">
        <v>1176</v>
      </c>
      <c r="M157" s="609" t="str">
        <f>IF(COUNTBLANK(S152:S153)=0,IF(S152&gt;S153,M152,M153),"-")</f>
        <v>-</v>
      </c>
      <c r="R157" s="610"/>
      <c r="S157" s="611"/>
      <c r="T157" s="530"/>
      <c r="U157" s="530"/>
      <c r="V157" s="612" t="s">
        <v>1177</v>
      </c>
      <c r="W157" s="613" t="str">
        <f>IF(COUNTBLANK(AC152:AC153)=0,IF(AC152&gt;AC153,W152,W153),"-")</f>
        <v>-</v>
      </c>
      <c r="AB157" s="614"/>
      <c r="AC157" s="615"/>
      <c r="AD157" s="530"/>
      <c r="AE157" s="530"/>
      <c r="AF157" s="616" t="s">
        <v>1178</v>
      </c>
      <c r="AG157" s="617" t="str">
        <f>IF(COUNTBLANK(AM152:AM153)=0,IF(AM152&gt;AM153,AG152,AG153),"-")</f>
        <v>-</v>
      </c>
      <c r="AL157" s="618"/>
      <c r="AM157" s="619"/>
      <c r="AN157" s="530"/>
    </row>
    <row r="158" ht="27.0" customHeight="1">
      <c r="A158" s="530"/>
      <c r="B158" s="571" t="s">
        <v>1179</v>
      </c>
      <c r="C158" s="620" t="str">
        <f>IF(COUNTBLANK(I152:I153)=0,IF(I152&gt;I153,C153,C152),"-")</f>
        <v>-</v>
      </c>
      <c r="H158" s="621"/>
      <c r="I158" s="239"/>
      <c r="J158" s="530"/>
      <c r="K158" s="530"/>
      <c r="L158" s="573" t="s">
        <v>1180</v>
      </c>
      <c r="M158" s="620" t="str">
        <f>IF(COUNTBLANK(S152:S153)=0,IF(S152&gt;S153,M153,M152),"-")</f>
        <v>-</v>
      </c>
      <c r="R158" s="621"/>
      <c r="S158" s="622"/>
      <c r="T158" s="530"/>
      <c r="U158" s="530"/>
      <c r="V158" s="574" t="s">
        <v>1181</v>
      </c>
      <c r="W158" s="620" t="str">
        <f>IF(COUNTBLANK(AC152:AC153)=0,IF(AC152&gt;AC153,W153,W152),"-")</f>
        <v>-</v>
      </c>
      <c r="AB158" s="621"/>
      <c r="AC158" s="623"/>
      <c r="AD158" s="530"/>
      <c r="AE158" s="530"/>
      <c r="AF158" s="575" t="s">
        <v>1182</v>
      </c>
      <c r="AG158" s="620" t="str">
        <f>IF(COUNTBLANK(AM152:AM153)=0,IF(AM152&gt;AM153,AG153,AG152),"-")</f>
        <v>-</v>
      </c>
      <c r="AL158" s="621"/>
      <c r="AM158" s="624"/>
      <c r="AN158" s="530"/>
    </row>
    <row r="159" ht="27.0" customHeight="1">
      <c r="A159" s="530"/>
      <c r="B159" s="625" t="s">
        <v>1183</v>
      </c>
      <c r="C159" s="626" t="str">
        <f>IF(COUNTBLANK(I146:I149)=0,IF(I148&gt;I149,C149,C148),"-")</f>
        <v>-</v>
      </c>
      <c r="D159" s="185"/>
      <c r="E159" s="185"/>
      <c r="F159" s="185"/>
      <c r="G159" s="185"/>
      <c r="H159" s="627"/>
      <c r="I159" s="246"/>
      <c r="J159" s="530"/>
      <c r="K159" s="530"/>
      <c r="L159" s="628" t="s">
        <v>1184</v>
      </c>
      <c r="M159" s="629" t="str">
        <f>IF(COUNTBLANK(S146:S149)=0,IF(S148&gt;S149,M149,M148),"-")</f>
        <v>-</v>
      </c>
      <c r="N159" s="129"/>
      <c r="O159" s="129"/>
      <c r="P159" s="129"/>
      <c r="Q159" s="129"/>
      <c r="R159" s="630"/>
      <c r="S159" s="631"/>
      <c r="T159" s="530"/>
      <c r="U159" s="530"/>
      <c r="V159" s="632" t="s">
        <v>1185</v>
      </c>
      <c r="W159" s="633" t="str">
        <f>IF(COUNTBLANK(AC146:AC149)=0,IF(AC148&gt;AC149,W149,W148),"-")</f>
        <v>-</v>
      </c>
      <c r="X159" s="135"/>
      <c r="Y159" s="135"/>
      <c r="Z159" s="135"/>
      <c r="AA159" s="135"/>
      <c r="AB159" s="634"/>
      <c r="AC159" s="635"/>
      <c r="AD159" s="530"/>
      <c r="AE159" s="530"/>
      <c r="AF159" s="636" t="s">
        <v>1186</v>
      </c>
      <c r="AG159" s="637" t="str">
        <f>IF(COUNTBLANK(AM146:AM149)=0,IF(AM148&gt;AM149,AG149,AG148),"-")</f>
        <v>-</v>
      </c>
      <c r="AH159" s="192"/>
      <c r="AI159" s="192"/>
      <c r="AJ159" s="192"/>
      <c r="AK159" s="192"/>
      <c r="AL159" s="638"/>
      <c r="AM159" s="639"/>
      <c r="AN159" s="530"/>
    </row>
    <row r="160" ht="27.0" customHeight="1">
      <c r="A160" s="259"/>
      <c r="B160" s="259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</row>
    <row r="161" ht="27.0" customHeight="1">
      <c r="A161" s="549"/>
      <c r="B161" s="46" t="s">
        <v>238</v>
      </c>
      <c r="C161" s="47"/>
      <c r="D161" s="47"/>
      <c r="E161" s="47"/>
      <c r="F161" s="47"/>
      <c r="G161" s="47"/>
      <c r="H161" s="47"/>
      <c r="I161" s="47"/>
      <c r="J161" s="549"/>
      <c r="K161" s="549"/>
      <c r="L161" s="48" t="s">
        <v>239</v>
      </c>
      <c r="M161" s="49"/>
      <c r="N161" s="49"/>
      <c r="O161" s="49"/>
      <c r="P161" s="49"/>
      <c r="Q161" s="49"/>
      <c r="R161" s="49"/>
      <c r="S161" s="49"/>
      <c r="T161" s="549"/>
      <c r="U161" s="549"/>
      <c r="V161" s="50" t="s">
        <v>240</v>
      </c>
      <c r="W161" s="51"/>
      <c r="X161" s="51"/>
      <c r="Y161" s="51"/>
      <c r="Z161" s="51"/>
      <c r="AA161" s="51"/>
      <c r="AB161" s="51"/>
      <c r="AC161" s="51"/>
      <c r="AD161" s="549"/>
      <c r="AE161" s="549"/>
      <c r="AF161" s="52" t="s">
        <v>241</v>
      </c>
      <c r="AG161" s="53"/>
      <c r="AH161" s="53"/>
      <c r="AI161" s="53"/>
      <c r="AJ161" s="53"/>
      <c r="AK161" s="53"/>
      <c r="AL161" s="53"/>
      <c r="AM161" s="53"/>
      <c r="AN161" s="549"/>
    </row>
    <row r="162" ht="27.0" customHeight="1">
      <c r="A162" s="550"/>
      <c r="B162" s="551" t="str">
        <f>B139</f>
        <v>PARTIE 1 : 07H30 - 09H30 (VEN)</v>
      </c>
      <c r="C162" s="550"/>
      <c r="D162" s="550"/>
      <c r="E162" s="550"/>
      <c r="F162" s="550"/>
      <c r="G162" s="550"/>
      <c r="H162" s="552" t="s">
        <v>56</v>
      </c>
      <c r="I162" s="553" t="s">
        <v>57</v>
      </c>
      <c r="J162" s="550"/>
      <c r="K162" s="550"/>
      <c r="L162" s="554" t="str">
        <f>B162</f>
        <v>PARTIE 1 : 07H30 - 09H30 (VEN)</v>
      </c>
      <c r="M162" s="550"/>
      <c r="N162" s="550"/>
      <c r="O162" s="550"/>
      <c r="P162" s="550"/>
      <c r="Q162" s="550"/>
      <c r="R162" s="552" t="s">
        <v>56</v>
      </c>
      <c r="S162" s="553" t="s">
        <v>57</v>
      </c>
      <c r="T162" s="550"/>
      <c r="U162" s="550"/>
      <c r="V162" s="555" t="str">
        <f>B162</f>
        <v>PARTIE 1 : 07H30 - 09H30 (VEN)</v>
      </c>
      <c r="W162" s="550"/>
      <c r="X162" s="550"/>
      <c r="Y162" s="550"/>
      <c r="Z162" s="550"/>
      <c r="AA162" s="550"/>
      <c r="AB162" s="552" t="s">
        <v>56</v>
      </c>
      <c r="AC162" s="553" t="s">
        <v>57</v>
      </c>
      <c r="AD162" s="550"/>
      <c r="AE162" s="550"/>
      <c r="AF162" s="556" t="str">
        <f>B162</f>
        <v>PARTIE 1 : 07H30 - 09H30 (VEN)</v>
      </c>
      <c r="AG162" s="550"/>
      <c r="AH162" s="550"/>
      <c r="AI162" s="550"/>
      <c r="AJ162" s="550"/>
      <c r="AK162" s="550"/>
      <c r="AL162" s="552" t="s">
        <v>56</v>
      </c>
      <c r="AM162" s="553" t="s">
        <v>57</v>
      </c>
      <c r="AN162" s="550"/>
    </row>
    <row r="163" ht="27.0" customHeight="1">
      <c r="A163" s="557" t="s">
        <v>58</v>
      </c>
      <c r="B163" s="558">
        <v>9.0</v>
      </c>
      <c r="C163" s="63" t="str">
        <f>IFERROR(VLOOKUP("5A",$G$8:$N$135,3,FALSE),"")</f>
        <v>GUENAND Willy (37)</v>
      </c>
      <c r="D163" s="64"/>
      <c r="E163" s="64"/>
      <c r="F163" s="64"/>
      <c r="G163" s="65"/>
      <c r="H163" s="559"/>
      <c r="I163" s="67"/>
      <c r="J163" s="560"/>
      <c r="K163" s="557"/>
      <c r="L163" s="561">
        <v>11.0</v>
      </c>
      <c r="M163" s="70" t="str">
        <f>IFERROR(VLOOKUP("6A",$G$8:$N$135,3,FALSE),"")</f>
        <v>DEBAT Jacques (32)</v>
      </c>
      <c r="N163" s="71"/>
      <c r="O163" s="71"/>
      <c r="P163" s="71"/>
      <c r="Q163" s="72"/>
      <c r="R163" s="562"/>
      <c r="S163" s="74"/>
      <c r="T163" s="560"/>
      <c r="U163" s="557"/>
      <c r="V163" s="563">
        <v>13.0</v>
      </c>
      <c r="W163" s="76" t="str">
        <f>IFERROR(VLOOKUP("7A",$G$8:$N$135,3,FALSE),"")</f>
        <v>PASTRE Gilles (07)</v>
      </c>
      <c r="X163" s="77"/>
      <c r="Y163" s="77"/>
      <c r="Z163" s="77"/>
      <c r="AA163" s="78"/>
      <c r="AB163" s="564"/>
      <c r="AC163" s="80"/>
      <c r="AD163" s="560"/>
      <c r="AE163" s="557"/>
      <c r="AF163" s="565">
        <v>15.0</v>
      </c>
      <c r="AG163" s="82" t="str">
        <f>IFERROR(VLOOKUP("8A",$G$8:$N$135,3,FALSE),"")</f>
        <v>AMBLARD Franck (04/05)</v>
      </c>
      <c r="AH163" s="83"/>
      <c r="AI163" s="83"/>
      <c r="AJ163" s="83"/>
      <c r="AK163" s="84"/>
      <c r="AL163" s="566"/>
      <c r="AM163" s="86"/>
      <c r="AN163" s="560" t="str">
        <f>AG164</f>
        <v>GOURINEL Teddy (87/23)</v>
      </c>
    </row>
    <row r="164" ht="27.0" customHeight="1">
      <c r="A164" s="557" t="s">
        <v>58</v>
      </c>
      <c r="B164" s="87"/>
      <c r="C164" s="88" t="str">
        <f>IFERROR(VLOOKUP("5B",$G$8:$N$135,3,FALSE),"")</f>
        <v>CAROLI Remi (01)</v>
      </c>
      <c r="D164" s="89"/>
      <c r="E164" s="89"/>
      <c r="F164" s="89"/>
      <c r="G164" s="90"/>
      <c r="H164" s="567"/>
      <c r="I164" s="92"/>
      <c r="J164" s="560"/>
      <c r="K164" s="557"/>
      <c r="L164" s="93"/>
      <c r="M164" s="94" t="str">
        <f>IFERROR(VLOOKUP("6B",$G$8:$N$135,3,FALSE),"")</f>
        <v>CARETTI Renaldo (59)</v>
      </c>
      <c r="N164" s="95"/>
      <c r="O164" s="95"/>
      <c r="P164" s="95"/>
      <c r="Q164" s="96"/>
      <c r="R164" s="568"/>
      <c r="S164" s="98"/>
      <c r="T164" s="560"/>
      <c r="U164" s="557"/>
      <c r="V164" s="99"/>
      <c r="W164" s="100" t="str">
        <f>IFERROR(VLOOKUP("7B",$G$8:$N$135,3,FALSE),"")</f>
        <v>CATALDO Anthony (39)</v>
      </c>
      <c r="X164" s="101"/>
      <c r="Y164" s="101"/>
      <c r="Z164" s="101"/>
      <c r="AA164" s="102"/>
      <c r="AB164" s="569"/>
      <c r="AC164" s="104"/>
      <c r="AD164" s="560"/>
      <c r="AE164" s="557"/>
      <c r="AF164" s="105"/>
      <c r="AG164" s="106" t="str">
        <f>IFERROR(VLOOKUP("8B",$G$8:$N$135,3,FALSE),"")</f>
        <v>GOURINEL Teddy (87/23)</v>
      </c>
      <c r="AH164" s="107"/>
      <c r="AI164" s="107"/>
      <c r="AJ164" s="107"/>
      <c r="AK164" s="108"/>
      <c r="AL164" s="570"/>
      <c r="AM164" s="110"/>
      <c r="AN164" s="560" t="str">
        <f>AG163</f>
        <v>AMBLARD Franck (04/05)</v>
      </c>
    </row>
    <row r="165" ht="27.0" customHeight="1">
      <c r="A165" s="557" t="s">
        <v>59</v>
      </c>
      <c r="B165" s="571">
        <v>10.0</v>
      </c>
      <c r="C165" s="112" t="str">
        <f>IFERROR(VLOOKUP("5C",$G$8:$N$135,3,FALSE),"")</f>
        <v>ROSSERO Philippe( 39)</v>
      </c>
      <c r="G165" s="113"/>
      <c r="H165" s="572"/>
      <c r="I165" s="115"/>
      <c r="J165" s="560"/>
      <c r="K165" s="557"/>
      <c r="L165" s="573">
        <v>12.0</v>
      </c>
      <c r="M165" s="112" t="str">
        <f>IFERROR(VLOOKUP("6C",$G$8:$N$135,3,FALSE),"")</f>
        <v>BOUTEILLER Sylvère (63)</v>
      </c>
      <c r="Q165" s="113"/>
      <c r="R165" s="572"/>
      <c r="S165" s="117"/>
      <c r="T165" s="560"/>
      <c r="U165" s="557"/>
      <c r="V165" s="574">
        <v>14.0</v>
      </c>
      <c r="W165" s="112" t="str">
        <f>IFERROR(VLOOKUP("7C",$G$8:$N$135,3,FALSE),"")</f>
        <v>FOURNEL Serge (43)</v>
      </c>
      <c r="AA165" s="113"/>
      <c r="AB165" s="572"/>
      <c r="AC165" s="119"/>
      <c r="AD165" s="560"/>
      <c r="AE165" s="557"/>
      <c r="AF165" s="575">
        <v>16.0</v>
      </c>
      <c r="AG165" s="112" t="str">
        <f>IFERROR(VLOOKUP("8C",$G$8:$N$135,3,FALSE),"")</f>
        <v>PIERRE Eric (57)</v>
      </c>
      <c r="AK165" s="113"/>
      <c r="AL165" s="572"/>
      <c r="AM165" s="121"/>
      <c r="AN165" s="560" t="str">
        <f>AG166</f>
        <v>TIXIER Philippe (73)</v>
      </c>
    </row>
    <row r="166" ht="27.0" customHeight="1">
      <c r="A166" s="557" t="s">
        <v>59</v>
      </c>
      <c r="B166" s="122"/>
      <c r="C166" s="123" t="str">
        <f>IFERROR(VLOOKUP("5D",$G$8:$N$135,3,FALSE),"")</f>
        <v>BARRIER Richard (42)</v>
      </c>
      <c r="G166" s="124"/>
      <c r="H166" s="576"/>
      <c r="I166" s="126"/>
      <c r="J166" s="560"/>
      <c r="K166" s="557"/>
      <c r="L166" s="127"/>
      <c r="M166" s="128" t="str">
        <f>IFERROR(VLOOKUP("6D",$G$8:$N$135,3,FALSE),"")</f>
        <v>SEIGNOBOS Gerard (26)</v>
      </c>
      <c r="N166" s="129"/>
      <c r="O166" s="129"/>
      <c r="P166" s="129"/>
      <c r="Q166" s="130"/>
      <c r="R166" s="577"/>
      <c r="S166" s="132"/>
      <c r="T166" s="560"/>
      <c r="U166" s="557"/>
      <c r="V166" s="133"/>
      <c r="W166" s="134" t="str">
        <f>IFERROR(VLOOKUP("7D",$G$8:$N$135,3,FALSE),"")</f>
        <v>DOUSSINET Laurent (16)</v>
      </c>
      <c r="X166" s="135"/>
      <c r="Y166" s="135"/>
      <c r="Z166" s="135"/>
      <c r="AA166" s="136"/>
      <c r="AB166" s="578"/>
      <c r="AC166" s="138"/>
      <c r="AD166" s="560"/>
      <c r="AE166" s="557"/>
      <c r="AF166" s="139"/>
      <c r="AG166" s="140" t="str">
        <f>IFERROR(VLOOKUP("8D",$G$8:$N$135,3,FALSE),"")</f>
        <v>TIXIER Philippe (73)</v>
      </c>
      <c r="AK166" s="141"/>
      <c r="AL166" s="579"/>
      <c r="AM166" s="143"/>
      <c r="AN166" s="560" t="str">
        <f>AG165</f>
        <v>PIERRE Eric (57)</v>
      </c>
    </row>
    <row r="167" ht="13.5" customHeight="1">
      <c r="A167" s="144"/>
      <c r="B167" s="145" t="s">
        <v>60</v>
      </c>
      <c r="C167" s="146" t="s">
        <v>5</v>
      </c>
      <c r="D167" s="147"/>
      <c r="E167" s="147"/>
      <c r="F167" s="147"/>
      <c r="G167" s="148"/>
      <c r="H167" s="149" t="s">
        <v>57</v>
      </c>
      <c r="I167" s="150"/>
      <c r="J167" s="151"/>
      <c r="K167" s="144"/>
      <c r="L167" s="152" t="s">
        <v>60</v>
      </c>
      <c r="M167" s="153" t="s">
        <v>5</v>
      </c>
      <c r="N167" s="154"/>
      <c r="O167" s="154"/>
      <c r="P167" s="154"/>
      <c r="Q167" s="155"/>
      <c r="R167" s="156" t="s">
        <v>57</v>
      </c>
      <c r="S167" s="157"/>
      <c r="T167" s="151"/>
      <c r="U167" s="144"/>
      <c r="V167" s="158" t="s">
        <v>60</v>
      </c>
      <c r="W167" s="159" t="s">
        <v>5</v>
      </c>
      <c r="X167" s="160"/>
      <c r="Y167" s="160"/>
      <c r="Z167" s="160"/>
      <c r="AA167" s="161"/>
      <c r="AB167" s="162" t="s">
        <v>57</v>
      </c>
      <c r="AC167" s="163"/>
      <c r="AD167" s="151"/>
      <c r="AE167" s="144"/>
      <c r="AF167" s="164" t="s">
        <v>60</v>
      </c>
      <c r="AG167" s="165" t="s">
        <v>5</v>
      </c>
      <c r="AH167" s="166"/>
      <c r="AI167" s="166"/>
      <c r="AJ167" s="166"/>
      <c r="AK167" s="167"/>
      <c r="AL167" s="168" t="s">
        <v>57</v>
      </c>
      <c r="AM167" s="169"/>
      <c r="AN167" s="151"/>
    </row>
    <row r="168" ht="27.0" customHeight="1">
      <c r="A168" s="151"/>
      <c r="B168" s="551" t="str">
        <f>B145</f>
        <v>PARTIE 2 : 10H15 - 12H15</v>
      </c>
      <c r="C168" s="580"/>
      <c r="D168" s="580"/>
      <c r="E168" s="580"/>
      <c r="F168" s="580"/>
      <c r="G168" s="580"/>
      <c r="H168" s="552" t="s">
        <v>56</v>
      </c>
      <c r="I168" s="553" t="s">
        <v>57</v>
      </c>
      <c r="J168" s="151"/>
      <c r="K168" s="151"/>
      <c r="L168" s="581" t="str">
        <f>B168</f>
        <v>PARTIE 2 : 10H15 - 12H15</v>
      </c>
      <c r="M168" s="580"/>
      <c r="N168" s="580"/>
      <c r="O168" s="580"/>
      <c r="P168" s="580"/>
      <c r="Q168" s="580"/>
      <c r="R168" s="552" t="s">
        <v>56</v>
      </c>
      <c r="S168" s="553" t="s">
        <v>57</v>
      </c>
      <c r="T168" s="151"/>
      <c r="U168" s="151"/>
      <c r="V168" s="582" t="str">
        <f>B168</f>
        <v>PARTIE 2 : 10H15 - 12H15</v>
      </c>
      <c r="W168" s="580"/>
      <c r="X168" s="580"/>
      <c r="Y168" s="580"/>
      <c r="Z168" s="580"/>
      <c r="AA168" s="580"/>
      <c r="AB168" s="552" t="s">
        <v>56</v>
      </c>
      <c r="AC168" s="553" t="s">
        <v>57</v>
      </c>
      <c r="AD168" s="151"/>
      <c r="AE168" s="151"/>
      <c r="AF168" s="583" t="str">
        <f>B168</f>
        <v>PARTIE 2 : 10H15 - 12H15</v>
      </c>
      <c r="AG168" s="580"/>
      <c r="AH168" s="580"/>
      <c r="AI168" s="580"/>
      <c r="AJ168" s="580"/>
      <c r="AK168" s="580"/>
      <c r="AL168" s="552" t="s">
        <v>56</v>
      </c>
      <c r="AM168" s="553" t="s">
        <v>57</v>
      </c>
      <c r="AN168" s="151"/>
    </row>
    <row r="169" ht="27.0" customHeight="1">
      <c r="A169" s="557" t="s">
        <v>62</v>
      </c>
      <c r="B169" s="558">
        <v>11.0</v>
      </c>
      <c r="C169" s="63" t="str">
        <f>IF(COUNTBLANK(I163:I166)=0,IF(I163&gt;I164,C163,C164),"-")</f>
        <v>-</v>
      </c>
      <c r="D169" s="64"/>
      <c r="E169" s="64"/>
      <c r="F169" s="64"/>
      <c r="G169" s="65"/>
      <c r="H169" s="559"/>
      <c r="I169" s="67"/>
      <c r="J169" s="560"/>
      <c r="K169" s="557"/>
      <c r="L169" s="561">
        <v>13.0</v>
      </c>
      <c r="M169" s="70" t="str">
        <f>IF(COUNTBLANK(S163:S166)=0,IF(S163&gt;S164,M163,M164),"-")</f>
        <v>-</v>
      </c>
      <c r="N169" s="71"/>
      <c r="O169" s="71"/>
      <c r="P169" s="71"/>
      <c r="Q169" s="72"/>
      <c r="R169" s="562"/>
      <c r="S169" s="74"/>
      <c r="T169" s="560"/>
      <c r="U169" s="557"/>
      <c r="V169" s="563">
        <v>15.0</v>
      </c>
      <c r="W169" s="76" t="str">
        <f>IF(COUNTBLANK(AC163:AC166)=0,IF(AC163&gt;AC164,W163,W164),"-")</f>
        <v>-</v>
      </c>
      <c r="X169" s="77"/>
      <c r="Y169" s="77"/>
      <c r="Z169" s="77"/>
      <c r="AA169" s="78"/>
      <c r="AB169" s="564"/>
      <c r="AC169" s="80"/>
      <c r="AD169" s="560"/>
      <c r="AE169" s="557"/>
      <c r="AF169" s="565">
        <v>1.0</v>
      </c>
      <c r="AG169" s="82" t="str">
        <f>IF(COUNTBLANK(AM163:AM166)=0,IF(AM163&gt;AM164,AG163,AG164),"-")</f>
        <v>-</v>
      </c>
      <c r="AH169" s="83"/>
      <c r="AI169" s="83"/>
      <c r="AJ169" s="83"/>
      <c r="AK169" s="84"/>
      <c r="AL169" s="566"/>
      <c r="AM169" s="86"/>
      <c r="AN169" s="560" t="str">
        <f>AG170</f>
        <v>-</v>
      </c>
    </row>
    <row r="170" ht="27.0" customHeight="1">
      <c r="A170" s="557" t="s">
        <v>62</v>
      </c>
      <c r="B170" s="87"/>
      <c r="C170" s="88" t="str">
        <f>IF(COUNTBLANK(I163:I166)=0,IF(I165&gt;I166,C165,C166),"-")</f>
        <v>-</v>
      </c>
      <c r="D170" s="89"/>
      <c r="E170" s="89"/>
      <c r="F170" s="89"/>
      <c r="G170" s="90"/>
      <c r="H170" s="567"/>
      <c r="I170" s="92"/>
      <c r="J170" s="560"/>
      <c r="K170" s="557"/>
      <c r="L170" s="93"/>
      <c r="M170" s="94" t="str">
        <f>IF(COUNTBLANK(S163:S166)=0,IF(S165&gt;S166,M165,M166),"-")</f>
        <v>-</v>
      </c>
      <c r="N170" s="95"/>
      <c r="O170" s="95"/>
      <c r="P170" s="95"/>
      <c r="Q170" s="96"/>
      <c r="R170" s="568"/>
      <c r="S170" s="98"/>
      <c r="T170" s="560"/>
      <c r="U170" s="557"/>
      <c r="V170" s="99"/>
      <c r="W170" s="100" t="str">
        <f>IF(COUNTBLANK(AC163:AC166)=0,IF(AC165&gt;AC166,W165,W166),"-")</f>
        <v>-</v>
      </c>
      <c r="X170" s="101"/>
      <c r="Y170" s="101"/>
      <c r="Z170" s="101"/>
      <c r="AA170" s="102"/>
      <c r="AB170" s="569"/>
      <c r="AC170" s="104"/>
      <c r="AD170" s="560"/>
      <c r="AE170" s="557"/>
      <c r="AF170" s="105"/>
      <c r="AG170" s="106" t="str">
        <f>IF(COUNTBLANK(AM163:AM166)=0,IF(AM165&gt;AM166,AG165,AG166),"-")</f>
        <v>-</v>
      </c>
      <c r="AH170" s="107"/>
      <c r="AI170" s="107"/>
      <c r="AJ170" s="107"/>
      <c r="AK170" s="108"/>
      <c r="AL170" s="570"/>
      <c r="AM170" s="110"/>
      <c r="AN170" s="560" t="str">
        <f>AG169</f>
        <v>-</v>
      </c>
    </row>
    <row r="171" ht="27.0" customHeight="1">
      <c r="A171" s="557" t="s">
        <v>63</v>
      </c>
      <c r="B171" s="571">
        <v>12.0</v>
      </c>
      <c r="C171" s="112" t="str">
        <f>IF(COUNTBLANK(I163:I166)=0,IF(I163&gt;I164,C164,C163),"-")</f>
        <v>-</v>
      </c>
      <c r="G171" s="113"/>
      <c r="H171" s="572"/>
      <c r="I171" s="115"/>
      <c r="J171" s="560"/>
      <c r="K171" s="557"/>
      <c r="L171" s="573">
        <v>14.0</v>
      </c>
      <c r="M171" s="112" t="str">
        <f>IF(COUNTBLANK(S163:S166)=0,IF(S163&gt;S164,M164,M163),"-")</f>
        <v>-</v>
      </c>
      <c r="Q171" s="113"/>
      <c r="R171" s="572"/>
      <c r="S171" s="117"/>
      <c r="T171" s="560"/>
      <c r="U171" s="557"/>
      <c r="V171" s="574">
        <v>16.0</v>
      </c>
      <c r="W171" s="112" t="str">
        <f>IF(COUNTBLANK(AC163:AC166)=0,IF(AC163&gt;AC164,W164,W163),"-")</f>
        <v>-</v>
      </c>
      <c r="AA171" s="113"/>
      <c r="AB171" s="572"/>
      <c r="AC171" s="119"/>
      <c r="AD171" s="560"/>
      <c r="AE171" s="557"/>
      <c r="AF171" s="575">
        <v>2.0</v>
      </c>
      <c r="AG171" s="112" t="str">
        <f>IF(COUNTBLANK(AM163:AM166)=0,IF(AM163&gt;AM164,AG164,AG163),"-")</f>
        <v>-</v>
      </c>
      <c r="AK171" s="113"/>
      <c r="AL171" s="572"/>
      <c r="AM171" s="121"/>
      <c r="AN171" s="560" t="str">
        <f>AG172</f>
        <v>-</v>
      </c>
    </row>
    <row r="172" ht="27.0" customHeight="1">
      <c r="A172" s="557" t="s">
        <v>63</v>
      </c>
      <c r="B172" s="122"/>
      <c r="C172" s="585" t="str">
        <f>IF(COUNTBLANK(I163:I166)=0,IF(I165&gt;I166,C166,C165),"-")</f>
        <v>-</v>
      </c>
      <c r="D172" s="185"/>
      <c r="E172" s="185"/>
      <c r="F172" s="185"/>
      <c r="G172" s="186"/>
      <c r="H172" s="586"/>
      <c r="I172" s="188"/>
      <c r="J172" s="560"/>
      <c r="K172" s="557"/>
      <c r="L172" s="127"/>
      <c r="M172" s="128" t="str">
        <f>IF(COUNTBLANK(S163:S166)=0,IF(S165&gt;S166,M166,M165),"-")</f>
        <v>-</v>
      </c>
      <c r="N172" s="129"/>
      <c r="O172" s="129"/>
      <c r="P172" s="129"/>
      <c r="Q172" s="130"/>
      <c r="R172" s="577"/>
      <c r="S172" s="132"/>
      <c r="T172" s="560"/>
      <c r="U172" s="557"/>
      <c r="V172" s="133"/>
      <c r="W172" s="134" t="str">
        <f>IF(COUNTBLANK(AC163:AC166)=0,IF(AC165&gt;AC166,W166,W165),"-")</f>
        <v>-</v>
      </c>
      <c r="X172" s="135"/>
      <c r="Y172" s="135"/>
      <c r="Z172" s="135"/>
      <c r="AA172" s="136"/>
      <c r="AB172" s="578"/>
      <c r="AC172" s="138"/>
      <c r="AD172" s="560"/>
      <c r="AE172" s="557"/>
      <c r="AF172" s="139"/>
      <c r="AG172" s="587" t="str">
        <f>IF(COUNTBLANK(AM163:AM166)=0,IF(AM165&gt;AM166,AG166,AG165),"-")</f>
        <v>-</v>
      </c>
      <c r="AH172" s="192"/>
      <c r="AI172" s="192"/>
      <c r="AJ172" s="192"/>
      <c r="AK172" s="193"/>
      <c r="AL172" s="588"/>
      <c r="AM172" s="195"/>
      <c r="AN172" s="560" t="str">
        <f>AG171</f>
        <v>-</v>
      </c>
    </row>
    <row r="173" ht="13.5" customHeight="1">
      <c r="A173" s="144"/>
      <c r="B173" s="145" t="s">
        <v>60</v>
      </c>
      <c r="C173" s="146" t="s">
        <v>5</v>
      </c>
      <c r="D173" s="147"/>
      <c r="E173" s="147"/>
      <c r="F173" s="147"/>
      <c r="G173" s="148"/>
      <c r="H173" s="149" t="s">
        <v>57</v>
      </c>
      <c r="I173" s="150"/>
      <c r="J173" s="151"/>
      <c r="K173" s="144"/>
      <c r="L173" s="152" t="s">
        <v>60</v>
      </c>
      <c r="M173" s="153" t="s">
        <v>5</v>
      </c>
      <c r="N173" s="154"/>
      <c r="O173" s="154"/>
      <c r="P173" s="154"/>
      <c r="Q173" s="155"/>
      <c r="R173" s="156" t="s">
        <v>57</v>
      </c>
      <c r="S173" s="157"/>
      <c r="T173" s="151"/>
      <c r="U173" s="144"/>
      <c r="V173" s="158" t="s">
        <v>60</v>
      </c>
      <c r="W173" s="159" t="s">
        <v>5</v>
      </c>
      <c r="X173" s="160"/>
      <c r="Y173" s="160"/>
      <c r="Z173" s="160"/>
      <c r="AA173" s="161"/>
      <c r="AB173" s="162" t="s">
        <v>57</v>
      </c>
      <c r="AC173" s="163"/>
      <c r="AD173" s="151"/>
      <c r="AE173" s="144"/>
      <c r="AF173" s="196" t="s">
        <v>60</v>
      </c>
      <c r="AG173" s="197" t="s">
        <v>5</v>
      </c>
      <c r="AH173" s="198"/>
      <c r="AI173" s="198"/>
      <c r="AJ173" s="198"/>
      <c r="AK173" s="199"/>
      <c r="AL173" s="200" t="s">
        <v>57</v>
      </c>
      <c r="AM173" s="201"/>
      <c r="AN173" s="151"/>
    </row>
    <row r="174" ht="27.0" customHeight="1">
      <c r="A174" s="151"/>
      <c r="B174" s="551" t="str">
        <f>B151</f>
        <v>BARRAGES : 14H15 - 16H15</v>
      </c>
      <c r="C174" s="580"/>
      <c r="D174" s="580"/>
      <c r="E174" s="580"/>
      <c r="F174" s="580"/>
      <c r="G174" s="580"/>
      <c r="H174" s="552" t="s">
        <v>56</v>
      </c>
      <c r="I174" s="553" t="s">
        <v>57</v>
      </c>
      <c r="J174" s="151"/>
      <c r="K174" s="151"/>
      <c r="L174" s="581" t="str">
        <f>B174</f>
        <v>BARRAGES : 14H15 - 16H15</v>
      </c>
      <c r="M174" s="580"/>
      <c r="N174" s="580"/>
      <c r="O174" s="580"/>
      <c r="P174" s="580"/>
      <c r="Q174" s="580"/>
      <c r="R174" s="552" t="s">
        <v>56</v>
      </c>
      <c r="S174" s="553" t="s">
        <v>57</v>
      </c>
      <c r="T174" s="151"/>
      <c r="U174" s="151"/>
      <c r="V174" s="582" t="str">
        <f>B174</f>
        <v>BARRAGES : 14H15 - 16H15</v>
      </c>
      <c r="W174" s="580"/>
      <c r="X174" s="580"/>
      <c r="Y174" s="580"/>
      <c r="Z174" s="580"/>
      <c r="AA174" s="580"/>
      <c r="AB174" s="552" t="s">
        <v>56</v>
      </c>
      <c r="AC174" s="553" t="s">
        <v>57</v>
      </c>
      <c r="AD174" s="151"/>
      <c r="AE174" s="151"/>
      <c r="AF174" s="583" t="str">
        <f>B174</f>
        <v>BARRAGES : 14H15 - 16H15</v>
      </c>
      <c r="AG174" s="580"/>
      <c r="AH174" s="580"/>
      <c r="AI174" s="580"/>
      <c r="AJ174" s="580"/>
      <c r="AK174" s="580"/>
      <c r="AL174" s="552" t="s">
        <v>56</v>
      </c>
      <c r="AM174" s="553" t="s">
        <v>57</v>
      </c>
      <c r="AN174" s="151"/>
    </row>
    <row r="175" ht="27.0" customHeight="1">
      <c r="A175" s="557" t="s">
        <v>65</v>
      </c>
      <c r="B175" s="558">
        <v>14.0</v>
      </c>
      <c r="C175" s="63" t="str">
        <f>IF(COUNTBLANK(I169:I172)=0,IF(I169&gt;I170,C170,C169),"-")</f>
        <v>-</v>
      </c>
      <c r="D175" s="64"/>
      <c r="E175" s="64"/>
      <c r="F175" s="64"/>
      <c r="G175" s="65"/>
      <c r="H175" s="559"/>
      <c r="I175" s="67"/>
      <c r="J175" s="560"/>
      <c r="K175" s="557"/>
      <c r="L175" s="561">
        <v>16.0</v>
      </c>
      <c r="M175" s="70" t="str">
        <f>IF(COUNTBLANK(S169:S172)=0,IF(S169&gt;S170,M170,M169),"-")</f>
        <v>-</v>
      </c>
      <c r="N175" s="71"/>
      <c r="O175" s="71"/>
      <c r="P175" s="71"/>
      <c r="Q175" s="72"/>
      <c r="R175" s="562"/>
      <c r="S175" s="74"/>
      <c r="T175" s="560"/>
      <c r="U175" s="557"/>
      <c r="V175" s="563">
        <v>18.0</v>
      </c>
      <c r="W175" s="76" t="str">
        <f>IF(COUNTBLANK(AC169:AC172)=0,IF(AC169&gt;AC170,W170,W169),"-")</f>
        <v>-</v>
      </c>
      <c r="X175" s="77"/>
      <c r="Y175" s="77"/>
      <c r="Z175" s="77"/>
      <c r="AA175" s="78"/>
      <c r="AB175" s="564"/>
      <c r="AC175" s="80"/>
      <c r="AD175" s="560"/>
      <c r="AE175" s="557"/>
      <c r="AF175" s="565">
        <v>20.0</v>
      </c>
      <c r="AG175" s="82" t="str">
        <f>IF(COUNTBLANK(AM169:AM172)=0,IF(AM169&gt;AM170,AG170,AG169),"-")</f>
        <v>-</v>
      </c>
      <c r="AH175" s="83"/>
      <c r="AI175" s="83"/>
      <c r="AJ175" s="83"/>
      <c r="AK175" s="84"/>
      <c r="AL175" s="566"/>
      <c r="AM175" s="86"/>
      <c r="AN175" s="560" t="str">
        <f>AG176</f>
        <v>-</v>
      </c>
    </row>
    <row r="176" ht="27.0" customHeight="1">
      <c r="A176" s="557" t="s">
        <v>65</v>
      </c>
      <c r="B176" s="122"/>
      <c r="C176" s="585" t="str">
        <f>IF(COUNTBLANK(I169:I172)=0,IF(I171&gt;I172,C171,C172),"-")</f>
        <v>-</v>
      </c>
      <c r="D176" s="185"/>
      <c r="E176" s="185"/>
      <c r="F176" s="185"/>
      <c r="G176" s="186"/>
      <c r="H176" s="586"/>
      <c r="I176" s="188"/>
      <c r="J176" s="560"/>
      <c r="K176" s="557"/>
      <c r="L176" s="127"/>
      <c r="M176" s="128" t="str">
        <f>IF(COUNTBLANK(S169:S172)=0,IF(S171&gt;S172,M171,M172),"-")</f>
        <v>-</v>
      </c>
      <c r="N176" s="129"/>
      <c r="O176" s="129"/>
      <c r="P176" s="129"/>
      <c r="Q176" s="130"/>
      <c r="R176" s="577"/>
      <c r="S176" s="132"/>
      <c r="T176" s="560"/>
      <c r="U176" s="557"/>
      <c r="V176" s="133"/>
      <c r="W176" s="134" t="str">
        <f>IF(COUNTBLANK(AC169:AC172)=0,IF(AC171&gt;AC172,W171,W172),"-")</f>
        <v>-</v>
      </c>
      <c r="X176" s="135"/>
      <c r="Y176" s="135"/>
      <c r="Z176" s="135"/>
      <c r="AA176" s="136"/>
      <c r="AB176" s="578"/>
      <c r="AC176" s="138"/>
      <c r="AD176" s="560"/>
      <c r="AE176" s="557"/>
      <c r="AF176" s="139"/>
      <c r="AG176" s="587" t="str">
        <f>IF(COUNTBLANK(AM169:AM172)=0,IF(AM171&gt;AM172,AG171,AG172),"-")</f>
        <v>-</v>
      </c>
      <c r="AH176" s="192"/>
      <c r="AI176" s="192"/>
      <c r="AJ176" s="192"/>
      <c r="AK176" s="193"/>
      <c r="AL176" s="588"/>
      <c r="AM176" s="195"/>
      <c r="AN176" s="560" t="str">
        <f>AG175</f>
        <v>-</v>
      </c>
    </row>
    <row r="177" ht="13.5" customHeight="1">
      <c r="A177" s="203"/>
      <c r="B177" s="145" t="s">
        <v>60</v>
      </c>
      <c r="C177" s="146" t="s">
        <v>5</v>
      </c>
      <c r="D177" s="147"/>
      <c r="E177" s="147"/>
      <c r="F177" s="147"/>
      <c r="G177" s="148"/>
      <c r="H177" s="149" t="s">
        <v>57</v>
      </c>
      <c r="I177" s="150"/>
      <c r="J177" s="204"/>
      <c r="K177" s="203"/>
      <c r="L177" s="152" t="s">
        <v>60</v>
      </c>
      <c r="M177" s="153" t="s">
        <v>5</v>
      </c>
      <c r="N177" s="154"/>
      <c r="O177" s="154"/>
      <c r="P177" s="154"/>
      <c r="Q177" s="155"/>
      <c r="R177" s="156" t="s">
        <v>57</v>
      </c>
      <c r="S177" s="157"/>
      <c r="T177" s="204"/>
      <c r="U177" s="203"/>
      <c r="V177" s="158" t="s">
        <v>60</v>
      </c>
      <c r="W177" s="159" t="s">
        <v>5</v>
      </c>
      <c r="X177" s="160"/>
      <c r="Y177" s="160"/>
      <c r="Z177" s="160"/>
      <c r="AA177" s="161"/>
      <c r="AB177" s="162" t="s">
        <v>57</v>
      </c>
      <c r="AC177" s="163"/>
      <c r="AD177" s="204"/>
      <c r="AE177" s="203"/>
      <c r="AF177" s="196" t="s">
        <v>60</v>
      </c>
      <c r="AG177" s="197" t="s">
        <v>5</v>
      </c>
      <c r="AH177" s="198"/>
      <c r="AI177" s="198"/>
      <c r="AJ177" s="198"/>
      <c r="AK177" s="199"/>
      <c r="AL177" s="200" t="s">
        <v>57</v>
      </c>
      <c r="AM177" s="201"/>
      <c r="AN177" s="204"/>
    </row>
    <row r="178" ht="27.0" customHeight="1">
      <c r="A178" s="592"/>
      <c r="B178" s="593"/>
      <c r="C178" s="207"/>
      <c r="D178" s="207"/>
      <c r="E178" s="207"/>
      <c r="F178" s="207"/>
      <c r="G178" s="207"/>
      <c r="H178" s="207"/>
      <c r="I178" s="208"/>
      <c r="J178" s="592"/>
      <c r="K178" s="592"/>
      <c r="L178" s="593"/>
      <c r="M178" s="207"/>
      <c r="N178" s="207"/>
      <c r="O178" s="207"/>
      <c r="P178" s="207"/>
      <c r="Q178" s="207"/>
      <c r="R178" s="207"/>
      <c r="S178" s="207"/>
      <c r="T178" s="592"/>
      <c r="U178" s="592"/>
      <c r="V178" s="593"/>
      <c r="W178" s="207"/>
      <c r="X178" s="207"/>
      <c r="Y178" s="207"/>
      <c r="Z178" s="207"/>
      <c r="AA178" s="207"/>
      <c r="AB178" s="207"/>
      <c r="AC178" s="207"/>
      <c r="AD178" s="592"/>
      <c r="AE178" s="592"/>
      <c r="AF178" s="593"/>
      <c r="AG178" s="207"/>
      <c r="AH178" s="207"/>
      <c r="AI178" s="207"/>
      <c r="AJ178" s="207"/>
      <c r="AK178" s="207"/>
      <c r="AL178" s="207"/>
      <c r="AM178" s="207"/>
      <c r="AN178" s="592"/>
    </row>
    <row r="179" ht="27.0" customHeight="1">
      <c r="A179" s="530"/>
      <c r="B179" s="558" t="s">
        <v>1187</v>
      </c>
      <c r="C179" s="594" t="str">
        <f>IF(COUNTBLANK(I169:I172)=0,IF(I169&gt;I170,C169,C170),"-")</f>
        <v>-</v>
      </c>
      <c r="D179" s="64"/>
      <c r="E179" s="64"/>
      <c r="F179" s="64"/>
      <c r="G179" s="64"/>
      <c r="H179" s="595"/>
      <c r="I179" s="211"/>
      <c r="J179" s="530"/>
      <c r="K179" s="530"/>
      <c r="L179" s="561" t="s">
        <v>1188</v>
      </c>
      <c r="M179" s="596" t="str">
        <f>IF(COUNTBLANK(S169:S172)=0,IF(S169&gt;S170,M169,M170),"-")</f>
        <v>-</v>
      </c>
      <c r="N179" s="71"/>
      <c r="O179" s="71"/>
      <c r="P179" s="71"/>
      <c r="Q179" s="71"/>
      <c r="R179" s="597"/>
      <c r="S179" s="598"/>
      <c r="T179" s="530"/>
      <c r="U179" s="530"/>
      <c r="V179" s="563" t="s">
        <v>1189</v>
      </c>
      <c r="W179" s="599" t="str">
        <f>IF(COUNTBLANK(AC169:AC172)=0,IF(AC169&gt;AC170,W169,W170),"-")</f>
        <v>-</v>
      </c>
      <c r="X179" s="77"/>
      <c r="Y179" s="77"/>
      <c r="Z179" s="77"/>
      <c r="AA179" s="77"/>
      <c r="AB179" s="600"/>
      <c r="AC179" s="601"/>
      <c r="AD179" s="530"/>
      <c r="AE179" s="530"/>
      <c r="AF179" s="565" t="s">
        <v>1190</v>
      </c>
      <c r="AG179" s="602" t="str">
        <f>IF(COUNTBLANK(AM169:AM172)=0,IF(AM169&gt;AM170,AG169,AG170),"-")</f>
        <v>-</v>
      </c>
      <c r="AH179" s="83"/>
      <c r="AI179" s="83"/>
      <c r="AJ179" s="83"/>
      <c r="AK179" s="83"/>
      <c r="AL179" s="603"/>
      <c r="AM179" s="604"/>
      <c r="AN179" s="530"/>
    </row>
    <row r="180" ht="27.0" customHeight="1">
      <c r="A180" s="530"/>
      <c r="B180" s="605" t="s">
        <v>1191</v>
      </c>
      <c r="C180" s="606" t="str">
        <f>IF(COUNTBLANK(I175:I176)=0,IF(I175&gt;I176,C175,C176),"-")</f>
        <v>-</v>
      </c>
      <c r="H180" s="607"/>
      <c r="I180" s="224"/>
      <c r="J180" s="530"/>
      <c r="K180" s="530"/>
      <c r="L180" s="608" t="s">
        <v>1192</v>
      </c>
      <c r="M180" s="609" t="str">
        <f>IF(COUNTBLANK(S175:S176)=0,IF(S175&gt;S176,M175,M176),"-")</f>
        <v>-</v>
      </c>
      <c r="R180" s="610"/>
      <c r="S180" s="611"/>
      <c r="T180" s="530"/>
      <c r="U180" s="530"/>
      <c r="V180" s="612" t="s">
        <v>1193</v>
      </c>
      <c r="W180" s="613" t="str">
        <f>IF(COUNTBLANK(AC175:AC176)=0,IF(AC175&gt;AC176,W175,W176),"-")</f>
        <v>-</v>
      </c>
      <c r="AB180" s="614"/>
      <c r="AC180" s="615"/>
      <c r="AD180" s="530"/>
      <c r="AE180" s="530"/>
      <c r="AF180" s="616" t="s">
        <v>1194</v>
      </c>
      <c r="AG180" s="617" t="str">
        <f>IF(COUNTBLANK(AM175:AM176)=0,IF(AM175&gt;AM176,AG175,AG176),"-")</f>
        <v>-</v>
      </c>
      <c r="AL180" s="618"/>
      <c r="AM180" s="619"/>
      <c r="AN180" s="530"/>
    </row>
    <row r="181" ht="27.0" customHeight="1">
      <c r="A181" s="530"/>
      <c r="B181" s="571" t="s">
        <v>1195</v>
      </c>
      <c r="C181" s="620" t="str">
        <f>IF(COUNTBLANK(I175:I176)=0,IF(I175&gt;I176,C176,C175),"-")</f>
        <v>-</v>
      </c>
      <c r="H181" s="621"/>
      <c r="I181" s="239"/>
      <c r="J181" s="530"/>
      <c r="K181" s="530"/>
      <c r="L181" s="573" t="s">
        <v>1196</v>
      </c>
      <c r="M181" s="620" t="str">
        <f>IF(COUNTBLANK(S175:S176)=0,IF(S175&gt;S176,M176,M175),"-")</f>
        <v>-</v>
      </c>
      <c r="R181" s="621"/>
      <c r="S181" s="622"/>
      <c r="T181" s="530"/>
      <c r="U181" s="530"/>
      <c r="V181" s="574" t="s">
        <v>1197</v>
      </c>
      <c r="W181" s="620" t="str">
        <f>IF(COUNTBLANK(AC175:AC176)=0,IF(AC175&gt;AC176,W176,W175),"-")</f>
        <v>-</v>
      </c>
      <c r="AB181" s="621"/>
      <c r="AC181" s="623"/>
      <c r="AD181" s="530"/>
      <c r="AE181" s="530"/>
      <c r="AF181" s="575" t="s">
        <v>1198</v>
      </c>
      <c r="AG181" s="620" t="str">
        <f>IF(COUNTBLANK(AM175:AM176)=0,IF(AM175&gt;AM176,AG176,AG175),"-")</f>
        <v>-</v>
      </c>
      <c r="AL181" s="621"/>
      <c r="AM181" s="624"/>
      <c r="AN181" s="530"/>
    </row>
    <row r="182" ht="27.0" customHeight="1">
      <c r="A182" s="530"/>
      <c r="B182" s="625" t="s">
        <v>1199</v>
      </c>
      <c r="C182" s="626" t="str">
        <f>IF(COUNTBLANK(I169:I172)=0,IF(I171&gt;I172,C172,C171),"-")</f>
        <v>-</v>
      </c>
      <c r="D182" s="185"/>
      <c r="E182" s="185"/>
      <c r="F182" s="185"/>
      <c r="G182" s="185"/>
      <c r="H182" s="627"/>
      <c r="I182" s="246"/>
      <c r="J182" s="530"/>
      <c r="K182" s="530"/>
      <c r="L182" s="628" t="s">
        <v>1200</v>
      </c>
      <c r="M182" s="629" t="str">
        <f>IF(COUNTBLANK(S169:S172)=0,IF(S171&gt;S172,M172,M171),"-")</f>
        <v>-</v>
      </c>
      <c r="N182" s="129"/>
      <c r="O182" s="129"/>
      <c r="P182" s="129"/>
      <c r="Q182" s="129"/>
      <c r="R182" s="630"/>
      <c r="S182" s="631"/>
      <c r="T182" s="530"/>
      <c r="U182" s="530"/>
      <c r="V182" s="632" t="s">
        <v>1201</v>
      </c>
      <c r="W182" s="633" t="str">
        <f>IF(COUNTBLANK(AC169:AC172)=0,IF(AC171&gt;AC172,W172,W171),"-")</f>
        <v>-</v>
      </c>
      <c r="X182" s="135"/>
      <c r="Y182" s="135"/>
      <c r="Z182" s="135"/>
      <c r="AA182" s="135"/>
      <c r="AB182" s="634"/>
      <c r="AC182" s="635"/>
      <c r="AD182" s="530"/>
      <c r="AE182" s="530"/>
      <c r="AF182" s="636" t="s">
        <v>1202</v>
      </c>
      <c r="AG182" s="637" t="str">
        <f>IF(COUNTBLANK(AM169:AM172)=0,IF(AM171&gt;AM172,AG172,AG171),"-")</f>
        <v>-</v>
      </c>
      <c r="AH182" s="192"/>
      <c r="AI182" s="192"/>
      <c r="AJ182" s="192"/>
      <c r="AK182" s="192"/>
      <c r="AL182" s="638"/>
      <c r="AM182" s="639"/>
      <c r="AN182" s="530"/>
    </row>
    <row r="183" ht="27.0" customHeight="1">
      <c r="A183" s="259"/>
      <c r="B183" s="259"/>
      <c r="C183" s="259"/>
      <c r="D183" s="259"/>
      <c r="E183" s="259"/>
      <c r="F183" s="259"/>
      <c r="G183" s="259"/>
      <c r="H183" s="259"/>
      <c r="I183" s="259"/>
      <c r="J183" s="259"/>
      <c r="K183" s="259"/>
      <c r="L183" s="259"/>
      <c r="M183" s="259"/>
      <c r="N183" s="259"/>
      <c r="O183" s="259"/>
      <c r="P183" s="259"/>
      <c r="Q183" s="259"/>
      <c r="R183" s="259"/>
      <c r="S183" s="259"/>
      <c r="T183" s="259"/>
      <c r="U183" s="259"/>
      <c r="V183" s="259"/>
      <c r="W183" s="259"/>
      <c r="X183" s="259"/>
      <c r="Y183" s="259"/>
      <c r="Z183" s="259"/>
      <c r="AA183" s="259"/>
      <c r="AB183" s="259"/>
      <c r="AC183" s="259"/>
      <c r="AD183" s="259"/>
      <c r="AE183" s="259"/>
      <c r="AF183" s="259"/>
      <c r="AG183" s="259"/>
      <c r="AH183" s="259"/>
      <c r="AI183" s="259"/>
      <c r="AJ183" s="259"/>
      <c r="AK183" s="259"/>
      <c r="AL183" s="259"/>
      <c r="AM183" s="259"/>
      <c r="AN183" s="259"/>
    </row>
    <row r="184" ht="27.0" customHeight="1">
      <c r="A184" s="259"/>
      <c r="B184" s="46" t="s">
        <v>258</v>
      </c>
      <c r="C184" s="47"/>
      <c r="D184" s="47"/>
      <c r="E184" s="47"/>
      <c r="F184" s="47"/>
      <c r="G184" s="47"/>
      <c r="H184" s="47"/>
      <c r="I184" s="47"/>
      <c r="J184" s="549"/>
      <c r="K184" s="549"/>
      <c r="L184" s="48" t="s">
        <v>259</v>
      </c>
      <c r="M184" s="49"/>
      <c r="N184" s="49"/>
      <c r="O184" s="49"/>
      <c r="P184" s="49"/>
      <c r="Q184" s="49"/>
      <c r="R184" s="49"/>
      <c r="S184" s="49"/>
      <c r="T184" s="549"/>
      <c r="U184" s="549"/>
      <c r="V184" s="50" t="s">
        <v>260</v>
      </c>
      <c r="W184" s="51"/>
      <c r="X184" s="51"/>
      <c r="Y184" s="51"/>
      <c r="Z184" s="51"/>
      <c r="AA184" s="51"/>
      <c r="AB184" s="51"/>
      <c r="AC184" s="51"/>
      <c r="AD184" s="549"/>
      <c r="AE184" s="549"/>
      <c r="AF184" s="52" t="s">
        <v>261</v>
      </c>
      <c r="AG184" s="53"/>
      <c r="AH184" s="53"/>
      <c r="AI184" s="53"/>
      <c r="AJ184" s="53"/>
      <c r="AK184" s="53"/>
      <c r="AL184" s="53"/>
      <c r="AM184" s="53"/>
      <c r="AN184" s="259"/>
    </row>
    <row r="185" ht="27.0" customHeight="1">
      <c r="A185" s="259"/>
      <c r="B185" s="551" t="str">
        <f>B162</f>
        <v>PARTIE 1 : 07H30 - 09H30 (VEN)</v>
      </c>
      <c r="C185" s="550"/>
      <c r="D185" s="550"/>
      <c r="E185" s="550"/>
      <c r="F185" s="550"/>
      <c r="G185" s="550"/>
      <c r="H185" s="552" t="s">
        <v>56</v>
      </c>
      <c r="I185" s="553" t="s">
        <v>57</v>
      </c>
      <c r="J185" s="550"/>
      <c r="K185" s="550"/>
      <c r="L185" s="554" t="str">
        <f>B185</f>
        <v>PARTIE 1 : 07H30 - 09H30 (VEN)</v>
      </c>
      <c r="M185" s="550"/>
      <c r="N185" s="550"/>
      <c r="O185" s="550"/>
      <c r="P185" s="550"/>
      <c r="Q185" s="550"/>
      <c r="R185" s="552" t="s">
        <v>56</v>
      </c>
      <c r="S185" s="553" t="s">
        <v>57</v>
      </c>
      <c r="T185" s="550"/>
      <c r="U185" s="550"/>
      <c r="V185" s="555" t="str">
        <f>B185</f>
        <v>PARTIE 1 : 07H30 - 09H30 (VEN)</v>
      </c>
      <c r="W185" s="550"/>
      <c r="X185" s="550"/>
      <c r="Y185" s="550"/>
      <c r="Z185" s="550"/>
      <c r="AA185" s="550"/>
      <c r="AB185" s="552" t="s">
        <v>56</v>
      </c>
      <c r="AC185" s="553" t="s">
        <v>57</v>
      </c>
      <c r="AD185" s="550"/>
      <c r="AE185" s="550"/>
      <c r="AF185" s="556" t="str">
        <f>B185</f>
        <v>PARTIE 1 : 07H30 - 09H30 (VEN)</v>
      </c>
      <c r="AG185" s="550"/>
      <c r="AH185" s="550"/>
      <c r="AI185" s="550"/>
      <c r="AJ185" s="550"/>
      <c r="AK185" s="550"/>
      <c r="AL185" s="552" t="s">
        <v>56</v>
      </c>
      <c r="AM185" s="553" t="s">
        <v>57</v>
      </c>
      <c r="AN185" s="259"/>
    </row>
    <row r="186" ht="27.0" customHeight="1">
      <c r="A186" s="259"/>
      <c r="B186" s="558">
        <v>17.0</v>
      </c>
      <c r="C186" s="63" t="str">
        <f>IFERROR(VLOOKUP("9A",$G$8:$N$135,3,FALSE),"")</f>
        <v>VENGEON Guy (18)</v>
      </c>
      <c r="D186" s="64"/>
      <c r="E186" s="64"/>
      <c r="F186" s="64"/>
      <c r="G186" s="65"/>
      <c r="H186" s="559"/>
      <c r="I186" s="67"/>
      <c r="J186" s="560"/>
      <c r="K186" s="557"/>
      <c r="L186" s="561">
        <v>19.0</v>
      </c>
      <c r="M186" s="70" t="str">
        <f>IFERROR(VLOOKUP("10A",$G$8:$N$135,3,FALSE),"")</f>
        <v>VOCORET William (58)</v>
      </c>
      <c r="N186" s="71"/>
      <c r="O186" s="71"/>
      <c r="P186" s="71"/>
      <c r="Q186" s="72"/>
      <c r="R186" s="562"/>
      <c r="S186" s="74"/>
      <c r="T186" s="560"/>
      <c r="U186" s="557"/>
      <c r="V186" s="563">
        <v>21.0</v>
      </c>
      <c r="W186" s="76" t="str">
        <f>IFERROR(VLOOKUP("11A",$G$8:$N$135,3,FALSE),"")</f>
        <v>CHANAVAT Jean-Ch (69)</v>
      </c>
      <c r="X186" s="77"/>
      <c r="Y186" s="77"/>
      <c r="Z186" s="77"/>
      <c r="AA186" s="78"/>
      <c r="AB186" s="564"/>
      <c r="AC186" s="80"/>
      <c r="AD186" s="560"/>
      <c r="AE186" s="557"/>
      <c r="AF186" s="565">
        <v>23.0</v>
      </c>
      <c r="AG186" s="82" t="str">
        <f>IFERROR(VLOOKUP("12A",$G$8:$N$135,3,FALSE),"")</f>
        <v>BREGEON Denis (95)</v>
      </c>
      <c r="AH186" s="83"/>
      <c r="AI186" s="83"/>
      <c r="AJ186" s="83"/>
      <c r="AK186" s="84"/>
      <c r="AL186" s="566"/>
      <c r="AM186" s="86"/>
      <c r="AN186" s="259"/>
    </row>
    <row r="187" ht="27.0" customHeight="1">
      <c r="A187" s="259"/>
      <c r="B187" s="87"/>
      <c r="C187" s="88" t="str">
        <f>IFERROR(VLOOKUP("9B",$G$8:$N$135,3,FALSE),"")</f>
        <v>VIGNE Jean-Claude (07)</v>
      </c>
      <c r="D187" s="89"/>
      <c r="E187" s="89"/>
      <c r="F187" s="89"/>
      <c r="G187" s="90"/>
      <c r="H187" s="567"/>
      <c r="I187" s="92"/>
      <c r="J187" s="560"/>
      <c r="K187" s="557"/>
      <c r="L187" s="93"/>
      <c r="M187" s="94" t="str">
        <f>IFERROR(VLOOKUP("10B",$G$8:$N$135,3,FALSE),"")</f>
        <v>FREYSSENET Gaetan (07)</v>
      </c>
      <c r="N187" s="95"/>
      <c r="O187" s="95"/>
      <c r="P187" s="95"/>
      <c r="Q187" s="96"/>
      <c r="R187" s="568"/>
      <c r="S187" s="98"/>
      <c r="T187" s="560"/>
      <c r="U187" s="557"/>
      <c r="V187" s="99"/>
      <c r="W187" s="100" t="str">
        <f>IFERROR(VLOOKUP("11B",$G$8:$N$135,3,FALSE),"")</f>
        <v>CHIROL Antoine (07)</v>
      </c>
      <c r="X187" s="101"/>
      <c r="Y187" s="101"/>
      <c r="Z187" s="101"/>
      <c r="AA187" s="102"/>
      <c r="AB187" s="569"/>
      <c r="AC187" s="104"/>
      <c r="AD187" s="560"/>
      <c r="AE187" s="557"/>
      <c r="AF187" s="105"/>
      <c r="AG187" s="106" t="str">
        <f>IFERROR(VLOOKUP("12B",$G$8:$N$135,3,FALSE),"")</f>
        <v>REAUX Jacques (38)</v>
      </c>
      <c r="AH187" s="107"/>
      <c r="AI187" s="107"/>
      <c r="AJ187" s="107"/>
      <c r="AK187" s="108"/>
      <c r="AL187" s="570"/>
      <c r="AM187" s="110"/>
      <c r="AN187" s="259"/>
    </row>
    <row r="188" ht="27.0" customHeight="1">
      <c r="A188" s="259"/>
      <c r="B188" s="571">
        <v>18.0</v>
      </c>
      <c r="C188" s="112" t="str">
        <f>IFERROR(VLOOKUP("9C",$G$8:$N$135,3,FALSE),"")</f>
        <v>GAUBEY Jordan (01)</v>
      </c>
      <c r="G188" s="113"/>
      <c r="H188" s="572"/>
      <c r="I188" s="115"/>
      <c r="J188" s="560"/>
      <c r="K188" s="557"/>
      <c r="L188" s="573">
        <v>20.0</v>
      </c>
      <c r="M188" s="112" t="str">
        <f>IFERROR(VLOOKUP("10C",$G$8:$N$135,3,FALSE),"")</f>
        <v>BOURILLE Michel (73)</v>
      </c>
      <c r="Q188" s="113"/>
      <c r="R188" s="572"/>
      <c r="S188" s="117"/>
      <c r="T188" s="560"/>
      <c r="U188" s="557"/>
      <c r="V188" s="574">
        <v>22.0</v>
      </c>
      <c r="W188" s="112" t="str">
        <f>IFERROR(VLOOKUP("11C",$G$8:$N$135,3,FALSE),"")</f>
        <v>CORMARY Hervé (40)</v>
      </c>
      <c r="AA188" s="113"/>
      <c r="AB188" s="572"/>
      <c r="AC188" s="119"/>
      <c r="AD188" s="560"/>
      <c r="AE188" s="557"/>
      <c r="AF188" s="575">
        <v>24.0</v>
      </c>
      <c r="AG188" s="112" t="str">
        <f>IFERROR(VLOOKUP("12C",$G$8:$N$135,3,FALSE),"")</f>
        <v>VIGNES Claude (12)</v>
      </c>
      <c r="AK188" s="113"/>
      <c r="AL188" s="572"/>
      <c r="AM188" s="121"/>
      <c r="AN188" s="259"/>
    </row>
    <row r="189" ht="27.0" customHeight="1">
      <c r="A189" s="259"/>
      <c r="B189" s="122"/>
      <c r="C189" s="123" t="str">
        <f>IFERROR(VLOOKUP("9D",$G$8:$N$135,3,FALSE),"")</f>
        <v>SITKIEWICZ Jean michel (51)</v>
      </c>
      <c r="G189" s="124"/>
      <c r="H189" s="576"/>
      <c r="I189" s="126"/>
      <c r="J189" s="560"/>
      <c r="K189" s="557"/>
      <c r="L189" s="127"/>
      <c r="M189" s="128" t="str">
        <f>IFERROR(VLOOKUP("10D",$G$8:$N$135,3,FALSE),"")</f>
        <v>GRAU David (11)</v>
      </c>
      <c r="N189" s="129"/>
      <c r="O189" s="129"/>
      <c r="P189" s="129"/>
      <c r="Q189" s="130"/>
      <c r="R189" s="577"/>
      <c r="S189" s="132"/>
      <c r="T189" s="560"/>
      <c r="U189" s="557"/>
      <c r="V189" s="133"/>
      <c r="W189" s="134" t="str">
        <f>IFERROR(VLOOKUP("11D",$G$8:$N$135,3,FALSE),"")</f>
        <v>FERRET Jean pierre (30)</v>
      </c>
      <c r="X189" s="135"/>
      <c r="Y189" s="135"/>
      <c r="Z189" s="135"/>
      <c r="AA189" s="136"/>
      <c r="AB189" s="578"/>
      <c r="AC189" s="138"/>
      <c r="AD189" s="560"/>
      <c r="AE189" s="557"/>
      <c r="AF189" s="139"/>
      <c r="AG189" s="140" t="str">
        <f>IFERROR(VLOOKUP("12D",$G$8:$N$135,3,FALSE),"")</f>
        <v>BEZUIT Fabrice (01)</v>
      </c>
      <c r="AK189" s="141"/>
      <c r="AL189" s="579"/>
      <c r="AM189" s="143"/>
      <c r="AN189" s="259"/>
    </row>
    <row r="190" ht="13.5" customHeight="1">
      <c r="A190" s="259"/>
      <c r="B190" s="145" t="s">
        <v>60</v>
      </c>
      <c r="C190" s="146" t="s">
        <v>5</v>
      </c>
      <c r="D190" s="147"/>
      <c r="E190" s="147"/>
      <c r="F190" s="147"/>
      <c r="G190" s="148"/>
      <c r="H190" s="149" t="s">
        <v>57</v>
      </c>
      <c r="I190" s="150"/>
      <c r="J190" s="151"/>
      <c r="K190" s="144"/>
      <c r="L190" s="152" t="s">
        <v>60</v>
      </c>
      <c r="M190" s="153" t="s">
        <v>5</v>
      </c>
      <c r="N190" s="154"/>
      <c r="O190" s="154"/>
      <c r="P190" s="154"/>
      <c r="Q190" s="155"/>
      <c r="R190" s="156" t="s">
        <v>57</v>
      </c>
      <c r="S190" s="157"/>
      <c r="T190" s="151"/>
      <c r="U190" s="144"/>
      <c r="V190" s="158" t="s">
        <v>60</v>
      </c>
      <c r="W190" s="159" t="s">
        <v>5</v>
      </c>
      <c r="X190" s="160"/>
      <c r="Y190" s="160"/>
      <c r="Z190" s="160"/>
      <c r="AA190" s="161"/>
      <c r="AB190" s="162" t="s">
        <v>57</v>
      </c>
      <c r="AC190" s="163"/>
      <c r="AD190" s="151"/>
      <c r="AE190" s="144"/>
      <c r="AF190" s="164" t="s">
        <v>60</v>
      </c>
      <c r="AG190" s="165" t="s">
        <v>5</v>
      </c>
      <c r="AH190" s="166"/>
      <c r="AI190" s="166"/>
      <c r="AJ190" s="166"/>
      <c r="AK190" s="167"/>
      <c r="AL190" s="168" t="s">
        <v>57</v>
      </c>
      <c r="AM190" s="169"/>
      <c r="AN190" s="259"/>
    </row>
    <row r="191" ht="27.0" customHeight="1">
      <c r="A191" s="259"/>
      <c r="B191" s="551" t="str">
        <f>B168</f>
        <v>PARTIE 2 : 10H15 - 12H15</v>
      </c>
      <c r="C191" s="580"/>
      <c r="D191" s="580"/>
      <c r="E191" s="580"/>
      <c r="F191" s="580"/>
      <c r="G191" s="580"/>
      <c r="H191" s="552" t="s">
        <v>56</v>
      </c>
      <c r="I191" s="553" t="s">
        <v>57</v>
      </c>
      <c r="J191" s="151"/>
      <c r="K191" s="151"/>
      <c r="L191" s="581" t="str">
        <f>B191</f>
        <v>PARTIE 2 : 10H15 - 12H15</v>
      </c>
      <c r="M191" s="580"/>
      <c r="N191" s="580"/>
      <c r="O191" s="580"/>
      <c r="P191" s="580"/>
      <c r="Q191" s="580"/>
      <c r="R191" s="552" t="s">
        <v>56</v>
      </c>
      <c r="S191" s="553" t="s">
        <v>57</v>
      </c>
      <c r="T191" s="151"/>
      <c r="U191" s="151"/>
      <c r="V191" s="582" t="str">
        <f>B191</f>
        <v>PARTIE 2 : 10H15 - 12H15</v>
      </c>
      <c r="W191" s="580"/>
      <c r="X191" s="580"/>
      <c r="Y191" s="580"/>
      <c r="Z191" s="580"/>
      <c r="AA191" s="580"/>
      <c r="AB191" s="552" t="s">
        <v>56</v>
      </c>
      <c r="AC191" s="553" t="s">
        <v>57</v>
      </c>
      <c r="AD191" s="151"/>
      <c r="AE191" s="151"/>
      <c r="AF191" s="583" t="str">
        <f>B191</f>
        <v>PARTIE 2 : 10H15 - 12H15</v>
      </c>
      <c r="AG191" s="580"/>
      <c r="AH191" s="580"/>
      <c r="AI191" s="580"/>
      <c r="AJ191" s="580"/>
      <c r="AK191" s="580"/>
      <c r="AL191" s="552" t="s">
        <v>56</v>
      </c>
      <c r="AM191" s="553" t="s">
        <v>57</v>
      </c>
      <c r="AN191" s="259"/>
    </row>
    <row r="192" ht="27.0" customHeight="1">
      <c r="A192" s="259"/>
      <c r="B192" s="558">
        <v>19.0</v>
      </c>
      <c r="C192" s="63" t="str">
        <f>IF(COUNTBLANK(I186:I189)=0,IF(I186&gt;I187,C186,C187),"-")</f>
        <v>-</v>
      </c>
      <c r="D192" s="64"/>
      <c r="E192" s="64"/>
      <c r="F192" s="64"/>
      <c r="G192" s="65"/>
      <c r="H192" s="559"/>
      <c r="I192" s="67"/>
      <c r="J192" s="560"/>
      <c r="K192" s="557"/>
      <c r="L192" s="561">
        <v>21.0</v>
      </c>
      <c r="M192" s="70" t="str">
        <f>IF(COUNTBLANK(S186:S189)=0,IF(S186&gt;S187,M186,M187),"-")</f>
        <v>-</v>
      </c>
      <c r="N192" s="71"/>
      <c r="O192" s="71"/>
      <c r="P192" s="71"/>
      <c r="Q192" s="72"/>
      <c r="R192" s="562"/>
      <c r="S192" s="74"/>
      <c r="T192" s="560"/>
      <c r="U192" s="557"/>
      <c r="V192" s="563">
        <v>23.0</v>
      </c>
      <c r="W192" s="76" t="str">
        <f>IF(COUNTBLANK(AC186:AC189)=0,IF(AC186&gt;AC187,W186,W187),"-")</f>
        <v>-</v>
      </c>
      <c r="X192" s="77"/>
      <c r="Y192" s="77"/>
      <c r="Z192" s="77"/>
      <c r="AA192" s="78"/>
      <c r="AB192" s="564"/>
      <c r="AC192" s="80"/>
      <c r="AD192" s="560"/>
      <c r="AE192" s="557"/>
      <c r="AF192" s="565">
        <v>25.0</v>
      </c>
      <c r="AG192" s="82" t="str">
        <f>IF(COUNTBLANK(AM186:AM189)=0,IF(AM186&gt;AM187,AG186,AG187),"-")</f>
        <v>-</v>
      </c>
      <c r="AH192" s="83"/>
      <c r="AI192" s="83"/>
      <c r="AJ192" s="83"/>
      <c r="AK192" s="84"/>
      <c r="AL192" s="566"/>
      <c r="AM192" s="86"/>
      <c r="AN192" s="259"/>
    </row>
    <row r="193" ht="27.0" customHeight="1">
      <c r="A193" s="259"/>
      <c r="B193" s="87"/>
      <c r="C193" s="88" t="str">
        <f>IF(COUNTBLANK(I186:I189)=0,IF(I188&gt;I189,C188,C189),"-")</f>
        <v>-</v>
      </c>
      <c r="D193" s="89"/>
      <c r="E193" s="89"/>
      <c r="F193" s="89"/>
      <c r="G193" s="90"/>
      <c r="H193" s="567"/>
      <c r="I193" s="92"/>
      <c r="J193" s="560"/>
      <c r="K193" s="557"/>
      <c r="L193" s="93"/>
      <c r="M193" s="94" t="str">
        <f>IF(COUNTBLANK(S186:S189)=0,IF(S188&gt;S189,M188,M189),"-")</f>
        <v>-</v>
      </c>
      <c r="N193" s="95"/>
      <c r="O193" s="95"/>
      <c r="P193" s="95"/>
      <c r="Q193" s="96"/>
      <c r="R193" s="568"/>
      <c r="S193" s="98"/>
      <c r="T193" s="560"/>
      <c r="U193" s="557"/>
      <c r="V193" s="99"/>
      <c r="W193" s="100" t="str">
        <f>IF(COUNTBLANK(AC186:AC189)=0,IF(AC188&gt;AC189,W188,W189),"-")</f>
        <v>-</v>
      </c>
      <c r="X193" s="101"/>
      <c r="Y193" s="101"/>
      <c r="Z193" s="101"/>
      <c r="AA193" s="102"/>
      <c r="AB193" s="569"/>
      <c r="AC193" s="104"/>
      <c r="AD193" s="560"/>
      <c r="AE193" s="557"/>
      <c r="AF193" s="105"/>
      <c r="AG193" s="106" t="str">
        <f>IF(COUNTBLANK(AM186:AM189)=0,IF(AM188&gt;AM189,AG188,AG189),"-")</f>
        <v>-</v>
      </c>
      <c r="AH193" s="107"/>
      <c r="AI193" s="107"/>
      <c r="AJ193" s="107"/>
      <c r="AK193" s="108"/>
      <c r="AL193" s="570"/>
      <c r="AM193" s="110"/>
      <c r="AN193" s="259"/>
    </row>
    <row r="194" ht="27.0" customHeight="1">
      <c r="A194" s="259"/>
      <c r="B194" s="571">
        <v>20.0</v>
      </c>
      <c r="C194" s="112" t="str">
        <f>IF(COUNTBLANK(I186:I189)=0,IF(I186&gt;I187,C187,C186),"-")</f>
        <v>-</v>
      </c>
      <c r="G194" s="113"/>
      <c r="H194" s="572"/>
      <c r="I194" s="115"/>
      <c r="J194" s="560"/>
      <c r="K194" s="557"/>
      <c r="L194" s="573">
        <v>22.0</v>
      </c>
      <c r="M194" s="112" t="str">
        <f>IF(COUNTBLANK(S186:S189)=0,IF(S186&gt;S187,M187,M186),"-")</f>
        <v>-</v>
      </c>
      <c r="Q194" s="113"/>
      <c r="R194" s="572"/>
      <c r="S194" s="117"/>
      <c r="T194" s="560"/>
      <c r="U194" s="557"/>
      <c r="V194" s="574">
        <v>24.0</v>
      </c>
      <c r="W194" s="112" t="str">
        <f>IF(COUNTBLANK(AC186:AC189)=0,IF(AC186&gt;AC187,W187,W186),"-")</f>
        <v>-</v>
      </c>
      <c r="AA194" s="113"/>
      <c r="AB194" s="572"/>
      <c r="AC194" s="119"/>
      <c r="AD194" s="560"/>
      <c r="AE194" s="557"/>
      <c r="AF194" s="575">
        <v>26.0</v>
      </c>
      <c r="AG194" s="112" t="str">
        <f>IF(COUNTBLANK(AM186:AM189)=0,IF(AM186&gt;AM187,AG187,AG186),"-")</f>
        <v>-</v>
      </c>
      <c r="AK194" s="113"/>
      <c r="AL194" s="572"/>
      <c r="AM194" s="121"/>
      <c r="AN194" s="259"/>
    </row>
    <row r="195" ht="27.0" customHeight="1">
      <c r="A195" s="259"/>
      <c r="B195" s="122"/>
      <c r="C195" s="585" t="str">
        <f>IF(COUNTBLANK(I186:I189)=0,IF(I188&gt;I189,C189,C188),"-")</f>
        <v>-</v>
      </c>
      <c r="D195" s="185"/>
      <c r="E195" s="185"/>
      <c r="F195" s="185"/>
      <c r="G195" s="186"/>
      <c r="H195" s="586"/>
      <c r="I195" s="188"/>
      <c r="J195" s="560"/>
      <c r="K195" s="557"/>
      <c r="L195" s="127"/>
      <c r="M195" s="128" t="str">
        <f>IF(COUNTBLANK(S186:S189)=0,IF(S188&gt;S189,M189,M188),"-")</f>
        <v>-</v>
      </c>
      <c r="N195" s="129"/>
      <c r="O195" s="129"/>
      <c r="P195" s="129"/>
      <c r="Q195" s="130"/>
      <c r="R195" s="577"/>
      <c r="S195" s="132"/>
      <c r="T195" s="560"/>
      <c r="U195" s="557"/>
      <c r="V195" s="133"/>
      <c r="W195" s="134" t="str">
        <f>IF(COUNTBLANK(AC186:AC189)=0,IF(AC188&gt;AC189,W189,W188),"-")</f>
        <v>-</v>
      </c>
      <c r="X195" s="135"/>
      <c r="Y195" s="135"/>
      <c r="Z195" s="135"/>
      <c r="AA195" s="136"/>
      <c r="AB195" s="578"/>
      <c r="AC195" s="138"/>
      <c r="AD195" s="560"/>
      <c r="AE195" s="557"/>
      <c r="AF195" s="139"/>
      <c r="AG195" s="587" t="str">
        <f>IF(COUNTBLANK(AM186:AM189)=0,IF(AM188&gt;AM189,AG189,AG188),"-")</f>
        <v>-</v>
      </c>
      <c r="AH195" s="192"/>
      <c r="AI195" s="192"/>
      <c r="AJ195" s="192"/>
      <c r="AK195" s="193"/>
      <c r="AL195" s="588"/>
      <c r="AM195" s="195"/>
      <c r="AN195" s="259"/>
    </row>
    <row r="196" ht="13.5" customHeight="1">
      <c r="A196" s="259"/>
      <c r="B196" s="145" t="s">
        <v>60</v>
      </c>
      <c r="C196" s="146" t="s">
        <v>5</v>
      </c>
      <c r="D196" s="147"/>
      <c r="E196" s="147"/>
      <c r="F196" s="147"/>
      <c r="G196" s="148"/>
      <c r="H196" s="149" t="s">
        <v>57</v>
      </c>
      <c r="I196" s="150"/>
      <c r="J196" s="151"/>
      <c r="K196" s="144"/>
      <c r="L196" s="152" t="s">
        <v>60</v>
      </c>
      <c r="M196" s="153" t="s">
        <v>5</v>
      </c>
      <c r="N196" s="154"/>
      <c r="O196" s="154"/>
      <c r="P196" s="154"/>
      <c r="Q196" s="155"/>
      <c r="R196" s="156" t="s">
        <v>57</v>
      </c>
      <c r="S196" s="157"/>
      <c r="T196" s="151"/>
      <c r="U196" s="144"/>
      <c r="V196" s="158" t="s">
        <v>60</v>
      </c>
      <c r="W196" s="159" t="s">
        <v>5</v>
      </c>
      <c r="X196" s="160"/>
      <c r="Y196" s="160"/>
      <c r="Z196" s="160"/>
      <c r="AA196" s="161"/>
      <c r="AB196" s="162" t="s">
        <v>57</v>
      </c>
      <c r="AC196" s="163"/>
      <c r="AD196" s="151"/>
      <c r="AE196" s="144"/>
      <c r="AF196" s="196" t="s">
        <v>60</v>
      </c>
      <c r="AG196" s="197" t="s">
        <v>5</v>
      </c>
      <c r="AH196" s="198"/>
      <c r="AI196" s="198"/>
      <c r="AJ196" s="198"/>
      <c r="AK196" s="199"/>
      <c r="AL196" s="200" t="s">
        <v>57</v>
      </c>
      <c r="AM196" s="201"/>
      <c r="AN196" s="259"/>
    </row>
    <row r="197" ht="27.0" customHeight="1">
      <c r="A197" s="259"/>
      <c r="B197" s="551" t="str">
        <f>B174</f>
        <v>BARRAGES : 14H15 - 16H15</v>
      </c>
      <c r="C197" s="580"/>
      <c r="D197" s="580"/>
      <c r="E197" s="580"/>
      <c r="F197" s="580"/>
      <c r="G197" s="580"/>
      <c r="H197" s="552" t="s">
        <v>56</v>
      </c>
      <c r="I197" s="553" t="s">
        <v>57</v>
      </c>
      <c r="J197" s="151"/>
      <c r="K197" s="151"/>
      <c r="L197" s="581" t="str">
        <f>B197</f>
        <v>BARRAGES : 14H15 - 16H15</v>
      </c>
      <c r="M197" s="580"/>
      <c r="N197" s="580"/>
      <c r="O197" s="580"/>
      <c r="P197" s="580"/>
      <c r="Q197" s="580"/>
      <c r="R197" s="552" t="s">
        <v>56</v>
      </c>
      <c r="S197" s="553" t="s">
        <v>57</v>
      </c>
      <c r="T197" s="151"/>
      <c r="U197" s="151"/>
      <c r="V197" s="582" t="str">
        <f>B197</f>
        <v>BARRAGES : 14H15 - 16H15</v>
      </c>
      <c r="W197" s="580"/>
      <c r="X197" s="580"/>
      <c r="Y197" s="580"/>
      <c r="Z197" s="580"/>
      <c r="AA197" s="580"/>
      <c r="AB197" s="552" t="s">
        <v>56</v>
      </c>
      <c r="AC197" s="553" t="s">
        <v>57</v>
      </c>
      <c r="AD197" s="151"/>
      <c r="AE197" s="151"/>
      <c r="AF197" s="583" t="str">
        <f>B197</f>
        <v>BARRAGES : 14H15 - 16H15</v>
      </c>
      <c r="AG197" s="580"/>
      <c r="AH197" s="580"/>
      <c r="AI197" s="580"/>
      <c r="AJ197" s="580"/>
      <c r="AK197" s="580"/>
      <c r="AL197" s="552" t="s">
        <v>56</v>
      </c>
      <c r="AM197" s="553" t="s">
        <v>57</v>
      </c>
      <c r="AN197" s="259"/>
    </row>
    <row r="198" ht="27.0" customHeight="1">
      <c r="A198" s="259"/>
      <c r="B198" s="558">
        <v>22.0</v>
      </c>
      <c r="C198" s="63" t="str">
        <f>IF(COUNTBLANK(I192:I195)=0,IF(I192&gt;I193,C193,C192),"-")</f>
        <v>-</v>
      </c>
      <c r="D198" s="64"/>
      <c r="E198" s="64"/>
      <c r="F198" s="64"/>
      <c r="G198" s="65"/>
      <c r="H198" s="559"/>
      <c r="I198" s="67"/>
      <c r="J198" s="560"/>
      <c r="K198" s="557"/>
      <c r="L198" s="561">
        <v>24.0</v>
      </c>
      <c r="M198" s="70" t="str">
        <f>IF(COUNTBLANK(S192:S195)=0,IF(S192&gt;S193,M193,M192),"-")</f>
        <v>-</v>
      </c>
      <c r="N198" s="71"/>
      <c r="O198" s="71"/>
      <c r="P198" s="71"/>
      <c r="Q198" s="72"/>
      <c r="R198" s="562"/>
      <c r="S198" s="74"/>
      <c r="T198" s="560"/>
      <c r="U198" s="557"/>
      <c r="V198" s="563">
        <v>26.0</v>
      </c>
      <c r="W198" s="76" t="str">
        <f>IF(COUNTBLANK(AC192:AC195)=0,IF(AC192&gt;AC193,W193,W192),"-")</f>
        <v>-</v>
      </c>
      <c r="X198" s="77"/>
      <c r="Y198" s="77"/>
      <c r="Z198" s="77"/>
      <c r="AA198" s="78"/>
      <c r="AB198" s="564"/>
      <c r="AC198" s="80"/>
      <c r="AD198" s="560"/>
      <c r="AE198" s="557"/>
      <c r="AF198" s="565">
        <v>28.0</v>
      </c>
      <c r="AG198" s="82" t="str">
        <f>IF(COUNTBLANK(AM192:AM195)=0,IF(AM192&gt;AM193,AG193,AG192),"-")</f>
        <v>-</v>
      </c>
      <c r="AH198" s="83"/>
      <c r="AI198" s="83"/>
      <c r="AJ198" s="83"/>
      <c r="AK198" s="84"/>
      <c r="AL198" s="566"/>
      <c r="AM198" s="86"/>
      <c r="AN198" s="259"/>
    </row>
    <row r="199" ht="27.0" customHeight="1">
      <c r="A199" s="259"/>
      <c r="B199" s="122"/>
      <c r="C199" s="585" t="str">
        <f>IF(COUNTBLANK(I192:I195)=0,IF(I194&gt;I195,C194,C195),"-")</f>
        <v>-</v>
      </c>
      <c r="D199" s="185"/>
      <c r="E199" s="185"/>
      <c r="F199" s="185"/>
      <c r="G199" s="186"/>
      <c r="H199" s="586"/>
      <c r="I199" s="188"/>
      <c r="J199" s="560"/>
      <c r="K199" s="557"/>
      <c r="L199" s="127"/>
      <c r="M199" s="128" t="str">
        <f>IF(COUNTBLANK(S192:S195)=0,IF(S194&gt;S195,M194,M195),"-")</f>
        <v>-</v>
      </c>
      <c r="N199" s="129"/>
      <c r="O199" s="129"/>
      <c r="P199" s="129"/>
      <c r="Q199" s="130"/>
      <c r="R199" s="577"/>
      <c r="S199" s="132"/>
      <c r="T199" s="560"/>
      <c r="U199" s="557"/>
      <c r="V199" s="133"/>
      <c r="W199" s="134" t="str">
        <f>IF(COUNTBLANK(AC192:AC195)=0,IF(AC194&gt;AC195,W194,W195),"-")</f>
        <v>-</v>
      </c>
      <c r="X199" s="135"/>
      <c r="Y199" s="135"/>
      <c r="Z199" s="135"/>
      <c r="AA199" s="136"/>
      <c r="AB199" s="578"/>
      <c r="AC199" s="138"/>
      <c r="AD199" s="560"/>
      <c r="AE199" s="557"/>
      <c r="AF199" s="139"/>
      <c r="AG199" s="587" t="str">
        <f>IF(COUNTBLANK(AM192:AM195)=0,IF(AM194&gt;AM195,AG194,AG195),"-")</f>
        <v>-</v>
      </c>
      <c r="AH199" s="192"/>
      <c r="AI199" s="192"/>
      <c r="AJ199" s="192"/>
      <c r="AK199" s="193"/>
      <c r="AL199" s="588"/>
      <c r="AM199" s="195"/>
      <c r="AN199" s="259"/>
    </row>
    <row r="200" ht="13.5" customHeight="1">
      <c r="A200" s="259"/>
      <c r="B200" s="145" t="s">
        <v>60</v>
      </c>
      <c r="C200" s="146" t="s">
        <v>5</v>
      </c>
      <c r="D200" s="147"/>
      <c r="E200" s="147"/>
      <c r="F200" s="147"/>
      <c r="G200" s="148"/>
      <c r="H200" s="149" t="s">
        <v>57</v>
      </c>
      <c r="I200" s="150"/>
      <c r="J200" s="204"/>
      <c r="K200" s="203"/>
      <c r="L200" s="152" t="s">
        <v>60</v>
      </c>
      <c r="M200" s="153" t="s">
        <v>5</v>
      </c>
      <c r="N200" s="154"/>
      <c r="O200" s="154"/>
      <c r="P200" s="154"/>
      <c r="Q200" s="155"/>
      <c r="R200" s="156" t="s">
        <v>57</v>
      </c>
      <c r="S200" s="157"/>
      <c r="T200" s="204"/>
      <c r="U200" s="203"/>
      <c r="V200" s="158" t="s">
        <v>60</v>
      </c>
      <c r="W200" s="159" t="s">
        <v>5</v>
      </c>
      <c r="X200" s="160"/>
      <c r="Y200" s="160"/>
      <c r="Z200" s="160"/>
      <c r="AA200" s="161"/>
      <c r="AB200" s="162" t="s">
        <v>57</v>
      </c>
      <c r="AC200" s="163"/>
      <c r="AD200" s="204"/>
      <c r="AE200" s="203"/>
      <c r="AF200" s="196" t="s">
        <v>60</v>
      </c>
      <c r="AG200" s="197" t="s">
        <v>5</v>
      </c>
      <c r="AH200" s="198"/>
      <c r="AI200" s="198"/>
      <c r="AJ200" s="198"/>
      <c r="AK200" s="199"/>
      <c r="AL200" s="200" t="s">
        <v>57</v>
      </c>
      <c r="AM200" s="201"/>
      <c r="AN200" s="259"/>
    </row>
    <row r="201" ht="27.0" customHeight="1">
      <c r="A201" s="259"/>
      <c r="B201" s="593"/>
      <c r="C201" s="207"/>
      <c r="D201" s="207"/>
      <c r="E201" s="207"/>
      <c r="F201" s="207"/>
      <c r="G201" s="207"/>
      <c r="H201" s="207"/>
      <c r="I201" s="208"/>
      <c r="J201" s="592"/>
      <c r="K201" s="592"/>
      <c r="L201" s="593"/>
      <c r="M201" s="207"/>
      <c r="N201" s="207"/>
      <c r="O201" s="207"/>
      <c r="P201" s="207"/>
      <c r="Q201" s="207"/>
      <c r="R201" s="207"/>
      <c r="S201" s="207"/>
      <c r="T201" s="592"/>
      <c r="U201" s="592"/>
      <c r="V201" s="593"/>
      <c r="W201" s="207"/>
      <c r="X201" s="207"/>
      <c r="Y201" s="207"/>
      <c r="Z201" s="207"/>
      <c r="AA201" s="207"/>
      <c r="AB201" s="207"/>
      <c r="AC201" s="207"/>
      <c r="AD201" s="592"/>
      <c r="AE201" s="592"/>
      <c r="AF201" s="593"/>
      <c r="AG201" s="207"/>
      <c r="AH201" s="207"/>
      <c r="AI201" s="207"/>
      <c r="AJ201" s="207"/>
      <c r="AK201" s="207"/>
      <c r="AL201" s="207"/>
      <c r="AM201" s="207"/>
      <c r="AN201" s="259"/>
    </row>
    <row r="202" ht="27.0" customHeight="1">
      <c r="A202" s="259"/>
      <c r="B202" s="558" t="s">
        <v>1203</v>
      </c>
      <c r="C202" s="594" t="str">
        <f>IF(COUNTBLANK(I192:I195)=0,IF(I192&gt;I193,C192,C193),"-")</f>
        <v>-</v>
      </c>
      <c r="D202" s="64"/>
      <c r="E202" s="64"/>
      <c r="F202" s="64"/>
      <c r="G202" s="64"/>
      <c r="H202" s="595"/>
      <c r="I202" s="211"/>
      <c r="J202" s="530"/>
      <c r="K202" s="530"/>
      <c r="L202" s="561" t="s">
        <v>1204</v>
      </c>
      <c r="M202" s="596" t="str">
        <f>IF(COUNTBLANK(S192:S195)=0,IF(S192&gt;S193,M192,M193),"-")</f>
        <v>-</v>
      </c>
      <c r="N202" s="71"/>
      <c r="O202" s="71"/>
      <c r="P202" s="71"/>
      <c r="Q202" s="71"/>
      <c r="R202" s="597"/>
      <c r="S202" s="598"/>
      <c r="T202" s="530"/>
      <c r="U202" s="530"/>
      <c r="V202" s="563" t="s">
        <v>1205</v>
      </c>
      <c r="W202" s="599" t="str">
        <f>IF(COUNTBLANK(AC192:AC195)=0,IF(AC192&gt;AC193,W192,W193),"-")</f>
        <v>-</v>
      </c>
      <c r="X202" s="77"/>
      <c r="Y202" s="77"/>
      <c r="Z202" s="77"/>
      <c r="AA202" s="77"/>
      <c r="AB202" s="600"/>
      <c r="AC202" s="601"/>
      <c r="AD202" s="530"/>
      <c r="AE202" s="530"/>
      <c r="AF202" s="565" t="s">
        <v>1206</v>
      </c>
      <c r="AG202" s="602" t="str">
        <f>IF(COUNTBLANK(AM192:AM195)=0,IF(AM192&gt;AM193,AG192,AG193),"-")</f>
        <v>-</v>
      </c>
      <c r="AH202" s="83"/>
      <c r="AI202" s="83"/>
      <c r="AJ202" s="83"/>
      <c r="AK202" s="83"/>
      <c r="AL202" s="603"/>
      <c r="AM202" s="604"/>
      <c r="AN202" s="259"/>
    </row>
    <row r="203" ht="27.0" customHeight="1">
      <c r="A203" s="259"/>
      <c r="B203" s="605" t="s">
        <v>1207</v>
      </c>
      <c r="C203" s="606" t="str">
        <f>IF(COUNTBLANK(I198:I199)=0,IF(I198&gt;I199,C198,C199),"-")</f>
        <v>-</v>
      </c>
      <c r="H203" s="607"/>
      <c r="I203" s="224"/>
      <c r="J203" s="530"/>
      <c r="K203" s="530"/>
      <c r="L203" s="608" t="s">
        <v>1208</v>
      </c>
      <c r="M203" s="609" t="str">
        <f>IF(COUNTBLANK(S198:S199)=0,IF(S198&gt;S199,M198,M199),"-")</f>
        <v>-</v>
      </c>
      <c r="R203" s="610"/>
      <c r="S203" s="611"/>
      <c r="T203" s="530"/>
      <c r="U203" s="530"/>
      <c r="V203" s="612" t="s">
        <v>1209</v>
      </c>
      <c r="W203" s="613" t="str">
        <f>IF(COUNTBLANK(AC198:AC199)=0,IF(AC198&gt;AC199,W198,W199),"-")</f>
        <v>-</v>
      </c>
      <c r="AB203" s="614"/>
      <c r="AC203" s="615"/>
      <c r="AD203" s="530"/>
      <c r="AE203" s="530"/>
      <c r="AF203" s="616" t="s">
        <v>1210</v>
      </c>
      <c r="AG203" s="617" t="str">
        <f>IF(COUNTBLANK(AM198:AM199)=0,IF(AM198&gt;AM199,AG198,AG199),"-")</f>
        <v>-</v>
      </c>
      <c r="AL203" s="618"/>
      <c r="AM203" s="619"/>
      <c r="AN203" s="259"/>
    </row>
    <row r="204" ht="27.0" customHeight="1">
      <c r="A204" s="259"/>
      <c r="B204" s="571" t="s">
        <v>1211</v>
      </c>
      <c r="C204" s="620" t="str">
        <f>IF(COUNTBLANK(I198:I199)=0,IF(I198&gt;I199,C199,C198),"-")</f>
        <v>-</v>
      </c>
      <c r="H204" s="621"/>
      <c r="I204" s="239"/>
      <c r="J204" s="530"/>
      <c r="K204" s="530"/>
      <c r="L204" s="573" t="s">
        <v>1212</v>
      </c>
      <c r="M204" s="620" t="str">
        <f>IF(COUNTBLANK(S198:S199)=0,IF(S198&gt;S199,M199,M198),"-")</f>
        <v>-</v>
      </c>
      <c r="R204" s="621"/>
      <c r="S204" s="622"/>
      <c r="T204" s="530"/>
      <c r="U204" s="530"/>
      <c r="V204" s="574" t="s">
        <v>1213</v>
      </c>
      <c r="W204" s="620" t="str">
        <f>IF(COUNTBLANK(AC198:AC199)=0,IF(AC198&gt;AC199,W199,W198),"-")</f>
        <v>-</v>
      </c>
      <c r="AB204" s="621"/>
      <c r="AC204" s="623"/>
      <c r="AD204" s="530"/>
      <c r="AE204" s="530"/>
      <c r="AF204" s="575" t="s">
        <v>1214</v>
      </c>
      <c r="AG204" s="620" t="str">
        <f>IF(COUNTBLANK(AM198:AM199)=0,IF(AM198&gt;AM199,AG199,AG198),"-")</f>
        <v>-</v>
      </c>
      <c r="AL204" s="621"/>
      <c r="AM204" s="624"/>
      <c r="AN204" s="259"/>
    </row>
    <row r="205" ht="27.0" customHeight="1">
      <c r="A205" s="259"/>
      <c r="B205" s="625" t="s">
        <v>1215</v>
      </c>
      <c r="C205" s="626" t="str">
        <f>IF(COUNTBLANK(I192:I195)=0,IF(I194&gt;I195,C195,C194),"-")</f>
        <v>-</v>
      </c>
      <c r="D205" s="185"/>
      <c r="E205" s="185"/>
      <c r="F205" s="185"/>
      <c r="G205" s="185"/>
      <c r="H205" s="627"/>
      <c r="I205" s="246"/>
      <c r="J205" s="530"/>
      <c r="K205" s="530"/>
      <c r="L205" s="628" t="s">
        <v>1216</v>
      </c>
      <c r="M205" s="629" t="str">
        <f>IF(COUNTBLANK(S192:S195)=0,IF(S194&gt;S195,M195,M194),"-")</f>
        <v>-</v>
      </c>
      <c r="N205" s="129"/>
      <c r="O205" s="129"/>
      <c r="P205" s="129"/>
      <c r="Q205" s="129"/>
      <c r="R205" s="630"/>
      <c r="S205" s="631"/>
      <c r="T205" s="530"/>
      <c r="U205" s="530"/>
      <c r="V205" s="632" t="s">
        <v>1217</v>
      </c>
      <c r="W205" s="633" t="str">
        <f>IF(COUNTBLANK(AC192:AC195)=0,IF(AC194&gt;AC195,W195,W194),"-")</f>
        <v>-</v>
      </c>
      <c r="X205" s="135"/>
      <c r="Y205" s="135"/>
      <c r="Z205" s="135"/>
      <c r="AA205" s="135"/>
      <c r="AB205" s="634"/>
      <c r="AC205" s="635"/>
      <c r="AD205" s="530"/>
      <c r="AE205" s="530"/>
      <c r="AF205" s="636" t="s">
        <v>1218</v>
      </c>
      <c r="AG205" s="637" t="str">
        <f>IF(COUNTBLANK(AM192:AM195)=0,IF(AM194&gt;AM195,AG195,AG194),"-")</f>
        <v>-</v>
      </c>
      <c r="AH205" s="192"/>
      <c r="AI205" s="192"/>
      <c r="AJ205" s="192"/>
      <c r="AK205" s="192"/>
      <c r="AL205" s="638"/>
      <c r="AM205" s="639"/>
      <c r="AN205" s="259"/>
    </row>
    <row r="206" ht="27.0" customHeight="1">
      <c r="A206" s="259"/>
      <c r="B206" s="259"/>
      <c r="C206" s="259"/>
      <c r="D206" s="259"/>
      <c r="E206" s="259"/>
      <c r="F206" s="259"/>
      <c r="G206" s="259"/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  <c r="T206" s="259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</row>
    <row r="207" ht="27.0" customHeight="1">
      <c r="A207" s="259"/>
      <c r="B207" s="46" t="s">
        <v>278</v>
      </c>
      <c r="C207" s="47"/>
      <c r="D207" s="47"/>
      <c r="E207" s="47"/>
      <c r="F207" s="47"/>
      <c r="G207" s="47"/>
      <c r="H207" s="47"/>
      <c r="I207" s="47"/>
      <c r="J207" s="549"/>
      <c r="K207" s="549"/>
      <c r="L207" s="48" t="s">
        <v>279</v>
      </c>
      <c r="M207" s="49"/>
      <c r="N207" s="49"/>
      <c r="O207" s="49"/>
      <c r="P207" s="49"/>
      <c r="Q207" s="49"/>
      <c r="R207" s="49"/>
      <c r="S207" s="49"/>
      <c r="T207" s="549"/>
      <c r="U207" s="549"/>
      <c r="V207" s="50" t="s">
        <v>280</v>
      </c>
      <c r="W207" s="51"/>
      <c r="X207" s="51"/>
      <c r="Y207" s="51"/>
      <c r="Z207" s="51"/>
      <c r="AA207" s="51"/>
      <c r="AB207" s="51"/>
      <c r="AC207" s="51"/>
      <c r="AD207" s="549"/>
      <c r="AE207" s="549"/>
      <c r="AF207" s="52" t="s">
        <v>281</v>
      </c>
      <c r="AG207" s="53"/>
      <c r="AH207" s="53"/>
      <c r="AI207" s="53"/>
      <c r="AJ207" s="53"/>
      <c r="AK207" s="53"/>
      <c r="AL207" s="53"/>
      <c r="AM207" s="53"/>
      <c r="AN207" s="259"/>
    </row>
    <row r="208" ht="27.0" customHeight="1">
      <c r="A208" s="259"/>
      <c r="B208" s="551" t="str">
        <f>B185</f>
        <v>PARTIE 1 : 07H30 - 09H30 (VEN)</v>
      </c>
      <c r="C208" s="550"/>
      <c r="D208" s="550"/>
      <c r="E208" s="550"/>
      <c r="F208" s="550"/>
      <c r="G208" s="550"/>
      <c r="H208" s="552" t="s">
        <v>56</v>
      </c>
      <c r="I208" s="553" t="s">
        <v>57</v>
      </c>
      <c r="J208" s="550"/>
      <c r="K208" s="550"/>
      <c r="L208" s="554" t="str">
        <f>B208</f>
        <v>PARTIE 1 : 07H30 - 09H30 (VEN)</v>
      </c>
      <c r="M208" s="550"/>
      <c r="N208" s="550"/>
      <c r="O208" s="550"/>
      <c r="P208" s="550"/>
      <c r="Q208" s="550"/>
      <c r="R208" s="552" t="s">
        <v>56</v>
      </c>
      <c r="S208" s="553" t="s">
        <v>57</v>
      </c>
      <c r="T208" s="550"/>
      <c r="U208" s="550"/>
      <c r="V208" s="555" t="str">
        <f>B208</f>
        <v>PARTIE 1 : 07H30 - 09H30 (VEN)</v>
      </c>
      <c r="W208" s="550"/>
      <c r="X208" s="550"/>
      <c r="Y208" s="550"/>
      <c r="Z208" s="550"/>
      <c r="AA208" s="550"/>
      <c r="AB208" s="552" t="s">
        <v>56</v>
      </c>
      <c r="AC208" s="553" t="s">
        <v>57</v>
      </c>
      <c r="AD208" s="550"/>
      <c r="AE208" s="550"/>
      <c r="AF208" s="556" t="str">
        <f>B208</f>
        <v>PARTIE 1 : 07H30 - 09H30 (VEN)</v>
      </c>
      <c r="AG208" s="550"/>
      <c r="AH208" s="550"/>
      <c r="AI208" s="550"/>
      <c r="AJ208" s="550"/>
      <c r="AK208" s="550"/>
      <c r="AL208" s="552" t="s">
        <v>56</v>
      </c>
      <c r="AM208" s="553" t="s">
        <v>57</v>
      </c>
      <c r="AN208" s="259"/>
    </row>
    <row r="209" ht="27.0" customHeight="1">
      <c r="A209" s="259"/>
      <c r="B209" s="558">
        <v>25.0</v>
      </c>
      <c r="C209" s="63" t="str">
        <f>IFERROR(VLOOKUP("13A",$G$8:$N$135,3,FALSE),"")</f>
        <v>CELLIER Pascal (69)</v>
      </c>
      <c r="D209" s="64"/>
      <c r="E209" s="64"/>
      <c r="F209" s="64"/>
      <c r="G209" s="65"/>
      <c r="H209" s="559"/>
      <c r="I209" s="67"/>
      <c r="J209" s="560"/>
      <c r="K209" s="557"/>
      <c r="L209" s="561">
        <v>27.0</v>
      </c>
      <c r="M209" s="70" t="str">
        <f>IFERROR(VLOOKUP("14A",$G$8:$N$135,3,FALSE),"")</f>
        <v>CHARVIEUX Philippe (01)</v>
      </c>
      <c r="N209" s="71"/>
      <c r="O209" s="71"/>
      <c r="P209" s="71"/>
      <c r="Q209" s="72"/>
      <c r="R209" s="562"/>
      <c r="S209" s="74"/>
      <c r="T209" s="560"/>
      <c r="U209" s="557"/>
      <c r="V209" s="563">
        <v>29.0</v>
      </c>
      <c r="W209" s="76" t="str">
        <f>IFERROR(VLOOKUP("15A",$G$8:$N$135,3,FALSE),"")</f>
        <v>GUILLAUME Laurent (03)</v>
      </c>
      <c r="X209" s="77"/>
      <c r="Y209" s="77"/>
      <c r="Z209" s="77"/>
      <c r="AA209" s="78"/>
      <c r="AB209" s="564"/>
      <c r="AC209" s="80"/>
      <c r="AD209" s="560"/>
      <c r="AE209" s="557"/>
      <c r="AF209" s="565">
        <v>31.0</v>
      </c>
      <c r="AG209" s="82" t="str">
        <f>IFERROR(VLOOKUP("16A",$G$8:$N$135,3,FALSE),"")</f>
        <v>GENIBREL Andre (91)</v>
      </c>
      <c r="AH209" s="83"/>
      <c r="AI209" s="83"/>
      <c r="AJ209" s="83"/>
      <c r="AK209" s="84"/>
      <c r="AL209" s="566"/>
      <c r="AM209" s="86"/>
      <c r="AN209" s="259"/>
    </row>
    <row r="210" ht="27.0" customHeight="1">
      <c r="A210" s="259"/>
      <c r="B210" s="87"/>
      <c r="C210" s="88" t="str">
        <f>IFERROR(VLOOKUP("13B",$G$8:$N$135,3,FALSE),"")</f>
        <v>SPECHT Nora (33)</v>
      </c>
      <c r="D210" s="89"/>
      <c r="E210" s="89"/>
      <c r="F210" s="89"/>
      <c r="G210" s="90"/>
      <c r="H210" s="567"/>
      <c r="I210" s="92"/>
      <c r="J210" s="560"/>
      <c r="K210" s="557"/>
      <c r="L210" s="93"/>
      <c r="M210" s="94" t="str">
        <f>IFERROR(VLOOKUP("14B",$G$8:$N$135,3,FALSE),"")</f>
        <v>COTTET-MOINE Christophe (34)</v>
      </c>
      <c r="N210" s="95"/>
      <c r="O210" s="95"/>
      <c r="P210" s="95"/>
      <c r="Q210" s="96"/>
      <c r="R210" s="568"/>
      <c r="S210" s="98"/>
      <c r="T210" s="560"/>
      <c r="U210" s="557"/>
      <c r="V210" s="99"/>
      <c r="W210" s="100" t="str">
        <f>IFERROR(VLOOKUP("15B",$G$8:$N$135,3,FALSE),"")</f>
        <v>PRAPPANT Stephane (38)</v>
      </c>
      <c r="X210" s="101"/>
      <c r="Y210" s="101"/>
      <c r="Z210" s="101"/>
      <c r="AA210" s="102"/>
      <c r="AB210" s="569"/>
      <c r="AC210" s="104"/>
      <c r="AD210" s="560"/>
      <c r="AE210" s="557"/>
      <c r="AF210" s="105"/>
      <c r="AG210" s="106" t="str">
        <f>IFERROR(VLOOKUP("16B",$G$8:$N$135,3,FALSE),"")</f>
        <v>LASSERRE Philippe (65)</v>
      </c>
      <c r="AH210" s="107"/>
      <c r="AI210" s="107"/>
      <c r="AJ210" s="107"/>
      <c r="AK210" s="108"/>
      <c r="AL210" s="570"/>
      <c r="AM210" s="110"/>
      <c r="AN210" s="259"/>
    </row>
    <row r="211" ht="27.0" customHeight="1">
      <c r="A211" s="259"/>
      <c r="B211" s="571">
        <v>26.0</v>
      </c>
      <c r="C211" s="112" t="str">
        <f>IFERROR(VLOOKUP("13C",$G$8:$N$135,3,FALSE),"")</f>
        <v>SOTO-TERUEL Pierre (38)</v>
      </c>
      <c r="G211" s="113"/>
      <c r="H211" s="572"/>
      <c r="I211" s="115"/>
      <c r="J211" s="560"/>
      <c r="K211" s="557"/>
      <c r="L211" s="573">
        <v>28.0</v>
      </c>
      <c r="M211" s="112" t="str">
        <f>IFERROR(VLOOKUP("14C",$G$8:$N$135,3,FALSE),"")</f>
        <v>SEER Ghislain (21)</v>
      </c>
      <c r="Q211" s="113"/>
      <c r="R211" s="572"/>
      <c r="S211" s="117"/>
      <c r="T211" s="560"/>
      <c r="U211" s="557"/>
      <c r="V211" s="574">
        <v>30.0</v>
      </c>
      <c r="W211" s="112" t="str">
        <f>IFERROR(VLOOKUP("15C",$G$8:$N$135,3,FALSE),"")</f>
        <v>DAIX Richard (60)</v>
      </c>
      <c r="AA211" s="113"/>
      <c r="AB211" s="572"/>
      <c r="AC211" s="119"/>
      <c r="AD211" s="560"/>
      <c r="AE211" s="557"/>
      <c r="AF211" s="575">
        <v>32.0</v>
      </c>
      <c r="AG211" s="112" t="str">
        <f>IFERROR(VLOOKUP("16C",$G$8:$N$135,3,FALSE),"")</f>
        <v>VALADIE Guillaume (19)</v>
      </c>
      <c r="AK211" s="113"/>
      <c r="AL211" s="572"/>
      <c r="AM211" s="121"/>
      <c r="AN211" s="259"/>
    </row>
    <row r="212" ht="27.0" customHeight="1">
      <c r="A212" s="259"/>
      <c r="B212" s="122"/>
      <c r="C212" s="123" t="str">
        <f>IFERROR(VLOOKUP("13D",$G$8:$N$135,3,FALSE),"")</f>
        <v>PUIGNAN Rene (66)</v>
      </c>
      <c r="G212" s="124"/>
      <c r="H212" s="576"/>
      <c r="I212" s="126"/>
      <c r="J212" s="560"/>
      <c r="K212" s="557"/>
      <c r="L212" s="127"/>
      <c r="M212" s="128" t="str">
        <f>IFERROR(VLOOKUP("14D",$G$8:$N$135,3,FALSE),"")</f>
        <v>SARRAZIN François (47)</v>
      </c>
      <c r="N212" s="129"/>
      <c r="O212" s="129"/>
      <c r="P212" s="129"/>
      <c r="Q212" s="130"/>
      <c r="R212" s="577"/>
      <c r="S212" s="132"/>
      <c r="T212" s="560"/>
      <c r="U212" s="557"/>
      <c r="V212" s="133"/>
      <c r="W212" s="134" t="str">
        <f>IFERROR(VLOOKUP("15D",$G$8:$N$135,3,FALSE),"")</f>
        <v>BOURREAU Daniel (72)</v>
      </c>
      <c r="X212" s="135"/>
      <c r="Y212" s="135"/>
      <c r="Z212" s="135"/>
      <c r="AA212" s="136"/>
      <c r="AB212" s="578"/>
      <c r="AC212" s="138"/>
      <c r="AD212" s="560"/>
      <c r="AE212" s="557"/>
      <c r="AF212" s="139"/>
      <c r="AG212" s="140" t="str">
        <f>IFERROR(VLOOKUP("16D",$G$8:$N$135,3,FALSE),"")</f>
        <v>ROBIN Bertrand (01)</v>
      </c>
      <c r="AK212" s="141"/>
      <c r="AL212" s="579"/>
      <c r="AM212" s="143"/>
      <c r="AN212" s="259"/>
    </row>
    <row r="213" ht="13.5" customHeight="1">
      <c r="A213" s="259"/>
      <c r="B213" s="145" t="s">
        <v>60</v>
      </c>
      <c r="C213" s="146" t="s">
        <v>5</v>
      </c>
      <c r="D213" s="147"/>
      <c r="E213" s="147"/>
      <c r="F213" s="147"/>
      <c r="G213" s="148"/>
      <c r="H213" s="149" t="s">
        <v>57</v>
      </c>
      <c r="I213" s="150"/>
      <c r="J213" s="151"/>
      <c r="K213" s="144"/>
      <c r="L213" s="152" t="s">
        <v>60</v>
      </c>
      <c r="M213" s="153" t="s">
        <v>5</v>
      </c>
      <c r="N213" s="154"/>
      <c r="O213" s="154"/>
      <c r="P213" s="154"/>
      <c r="Q213" s="155"/>
      <c r="R213" s="156" t="s">
        <v>57</v>
      </c>
      <c r="S213" s="157"/>
      <c r="T213" s="151"/>
      <c r="U213" s="144"/>
      <c r="V213" s="158" t="s">
        <v>60</v>
      </c>
      <c r="W213" s="159" t="s">
        <v>5</v>
      </c>
      <c r="X213" s="160"/>
      <c r="Y213" s="160"/>
      <c r="Z213" s="160"/>
      <c r="AA213" s="161"/>
      <c r="AB213" s="162" t="s">
        <v>57</v>
      </c>
      <c r="AC213" s="163"/>
      <c r="AD213" s="151"/>
      <c r="AE213" s="144"/>
      <c r="AF213" s="164" t="s">
        <v>60</v>
      </c>
      <c r="AG213" s="165" t="s">
        <v>5</v>
      </c>
      <c r="AH213" s="166"/>
      <c r="AI213" s="166"/>
      <c r="AJ213" s="166"/>
      <c r="AK213" s="167"/>
      <c r="AL213" s="168" t="s">
        <v>57</v>
      </c>
      <c r="AM213" s="169"/>
      <c r="AN213" s="259"/>
    </row>
    <row r="214" ht="27.0" customHeight="1">
      <c r="A214" s="259"/>
      <c r="B214" s="551" t="str">
        <f>B191</f>
        <v>PARTIE 2 : 10H15 - 12H15</v>
      </c>
      <c r="C214" s="580"/>
      <c r="D214" s="580"/>
      <c r="E214" s="580"/>
      <c r="F214" s="580"/>
      <c r="G214" s="580"/>
      <c r="H214" s="552" t="s">
        <v>56</v>
      </c>
      <c r="I214" s="553" t="s">
        <v>57</v>
      </c>
      <c r="J214" s="151"/>
      <c r="K214" s="151"/>
      <c r="L214" s="581" t="str">
        <f>B214</f>
        <v>PARTIE 2 : 10H15 - 12H15</v>
      </c>
      <c r="M214" s="580"/>
      <c r="N214" s="580"/>
      <c r="O214" s="580"/>
      <c r="P214" s="580"/>
      <c r="Q214" s="580"/>
      <c r="R214" s="552" t="s">
        <v>56</v>
      </c>
      <c r="S214" s="553" t="s">
        <v>57</v>
      </c>
      <c r="T214" s="151"/>
      <c r="U214" s="151"/>
      <c r="V214" s="582" t="str">
        <f>B214</f>
        <v>PARTIE 2 : 10H15 - 12H15</v>
      </c>
      <c r="W214" s="580"/>
      <c r="X214" s="580"/>
      <c r="Y214" s="580"/>
      <c r="Z214" s="580"/>
      <c r="AA214" s="580"/>
      <c r="AB214" s="552" t="s">
        <v>56</v>
      </c>
      <c r="AC214" s="553" t="s">
        <v>57</v>
      </c>
      <c r="AD214" s="151"/>
      <c r="AE214" s="151"/>
      <c r="AF214" s="583" t="str">
        <f>B214</f>
        <v>PARTIE 2 : 10H15 - 12H15</v>
      </c>
      <c r="AG214" s="580"/>
      <c r="AH214" s="580"/>
      <c r="AI214" s="580"/>
      <c r="AJ214" s="580"/>
      <c r="AK214" s="580"/>
      <c r="AL214" s="552" t="s">
        <v>56</v>
      </c>
      <c r="AM214" s="553" t="s">
        <v>57</v>
      </c>
      <c r="AN214" s="259"/>
    </row>
    <row r="215" ht="27.0" customHeight="1">
      <c r="A215" s="259"/>
      <c r="B215" s="558">
        <v>27.0</v>
      </c>
      <c r="C215" s="63" t="str">
        <f>IF(COUNTBLANK(I209:I212)=0,IF(I209&gt;I210,C209,C210),"-")</f>
        <v>-</v>
      </c>
      <c r="D215" s="64"/>
      <c r="E215" s="64"/>
      <c r="F215" s="64"/>
      <c r="G215" s="65"/>
      <c r="H215" s="559"/>
      <c r="I215" s="67"/>
      <c r="J215" s="560"/>
      <c r="K215" s="557"/>
      <c r="L215" s="561">
        <v>29.0</v>
      </c>
      <c r="M215" s="70" t="str">
        <f>IF(COUNTBLANK(S209:S212)=0,IF(S209&gt;S210,M209,M210),"-")</f>
        <v>-</v>
      </c>
      <c r="N215" s="71"/>
      <c r="O215" s="71"/>
      <c r="P215" s="71"/>
      <c r="Q215" s="72"/>
      <c r="R215" s="562"/>
      <c r="S215" s="74"/>
      <c r="T215" s="560"/>
      <c r="U215" s="557"/>
      <c r="V215" s="563">
        <v>31.0</v>
      </c>
      <c r="W215" s="76" t="str">
        <f>IF(COUNTBLANK(AC209:AC212)=0,IF(AC209&gt;AC210,W209,W210),"-")</f>
        <v>-</v>
      </c>
      <c r="X215" s="77"/>
      <c r="Y215" s="77"/>
      <c r="Z215" s="77"/>
      <c r="AA215" s="78"/>
      <c r="AB215" s="564"/>
      <c r="AC215" s="80"/>
      <c r="AD215" s="560"/>
      <c r="AE215" s="557"/>
      <c r="AF215" s="565">
        <v>17.0</v>
      </c>
      <c r="AG215" s="82" t="str">
        <f>IF(COUNTBLANK(AM209:AM212)=0,IF(AM209&gt;AM210,AG209,AG210),"-")</f>
        <v>-</v>
      </c>
      <c r="AH215" s="83"/>
      <c r="AI215" s="83"/>
      <c r="AJ215" s="83"/>
      <c r="AK215" s="84"/>
      <c r="AL215" s="566"/>
      <c r="AM215" s="86"/>
      <c r="AN215" s="259"/>
    </row>
    <row r="216" ht="27.0" customHeight="1">
      <c r="A216" s="259"/>
      <c r="B216" s="87"/>
      <c r="C216" s="88" t="str">
        <f>IF(COUNTBLANK(I209:I212)=0,IF(I211&gt;I212,C211,C212),"-")</f>
        <v>-</v>
      </c>
      <c r="D216" s="89"/>
      <c r="E216" s="89"/>
      <c r="F216" s="89"/>
      <c r="G216" s="90"/>
      <c r="H216" s="567"/>
      <c r="I216" s="92"/>
      <c r="J216" s="560"/>
      <c r="K216" s="557"/>
      <c r="L216" s="93"/>
      <c r="M216" s="94" t="str">
        <f>IF(COUNTBLANK(S209:S212)=0,IF(S211&gt;S212,M211,M212),"-")</f>
        <v>-</v>
      </c>
      <c r="N216" s="95"/>
      <c r="O216" s="95"/>
      <c r="P216" s="95"/>
      <c r="Q216" s="96"/>
      <c r="R216" s="568"/>
      <c r="S216" s="98"/>
      <c r="T216" s="560"/>
      <c r="U216" s="557"/>
      <c r="V216" s="99"/>
      <c r="W216" s="100" t="str">
        <f>IF(COUNTBLANK(AC209:AC212)=0,IF(AC211&gt;AC212,W211,W212),"-")</f>
        <v>-</v>
      </c>
      <c r="X216" s="101"/>
      <c r="Y216" s="101"/>
      <c r="Z216" s="101"/>
      <c r="AA216" s="102"/>
      <c r="AB216" s="569"/>
      <c r="AC216" s="104"/>
      <c r="AD216" s="560"/>
      <c r="AE216" s="557"/>
      <c r="AF216" s="105"/>
      <c r="AG216" s="106" t="str">
        <f>IF(COUNTBLANK(AM209:AM212)=0,IF(AM211&gt;AM212,AG211,AG212),"-")</f>
        <v>-</v>
      </c>
      <c r="AH216" s="107"/>
      <c r="AI216" s="107"/>
      <c r="AJ216" s="107"/>
      <c r="AK216" s="108"/>
      <c r="AL216" s="570"/>
      <c r="AM216" s="110"/>
      <c r="AN216" s="259"/>
    </row>
    <row r="217" ht="27.0" customHeight="1">
      <c r="A217" s="259"/>
      <c r="B217" s="571">
        <v>28.0</v>
      </c>
      <c r="C217" s="112" t="str">
        <f>IF(COUNTBLANK(I209:I212)=0,IF(I209&gt;I210,C210,C209),"-")</f>
        <v>-</v>
      </c>
      <c r="G217" s="113"/>
      <c r="H217" s="572"/>
      <c r="I217" s="115"/>
      <c r="J217" s="560"/>
      <c r="K217" s="557"/>
      <c r="L217" s="573">
        <v>30.0</v>
      </c>
      <c r="M217" s="112" t="str">
        <f>IF(COUNTBLANK(S209:S212)=0,IF(S209&gt;S210,M210,M209),"-")</f>
        <v>-</v>
      </c>
      <c r="Q217" s="113"/>
      <c r="R217" s="572"/>
      <c r="S217" s="117"/>
      <c r="T217" s="560"/>
      <c r="U217" s="557"/>
      <c r="V217" s="574">
        <v>32.0</v>
      </c>
      <c r="W217" s="112" t="str">
        <f>IF(COUNTBLANK(AC209:AC212)=0,IF(AC209&gt;AC210,W210,W209),"-")</f>
        <v>-</v>
      </c>
      <c r="AA217" s="113"/>
      <c r="AB217" s="572"/>
      <c r="AC217" s="119"/>
      <c r="AD217" s="560"/>
      <c r="AE217" s="557"/>
      <c r="AF217" s="575">
        <v>18.0</v>
      </c>
      <c r="AG217" s="112" t="str">
        <f>IF(COUNTBLANK(AM209:AM212)=0,IF(AM209&gt;AM210,AG210,AG209),"-")</f>
        <v>-</v>
      </c>
      <c r="AK217" s="113"/>
      <c r="AL217" s="572"/>
      <c r="AM217" s="121"/>
      <c r="AN217" s="259"/>
    </row>
    <row r="218" ht="27.0" customHeight="1">
      <c r="A218" s="259"/>
      <c r="B218" s="122"/>
      <c r="C218" s="585" t="str">
        <f>IF(COUNTBLANK(I209:I212)=0,IF(I211&gt;I212,C212,C211),"-")</f>
        <v>-</v>
      </c>
      <c r="D218" s="185"/>
      <c r="E218" s="185"/>
      <c r="F218" s="185"/>
      <c r="G218" s="186"/>
      <c r="H218" s="586"/>
      <c r="I218" s="188"/>
      <c r="J218" s="560"/>
      <c r="K218" s="557"/>
      <c r="L218" s="127"/>
      <c r="M218" s="128" t="str">
        <f>IF(COUNTBLANK(S209:S212)=0,IF(S211&gt;S212,M212,M211),"-")</f>
        <v>-</v>
      </c>
      <c r="N218" s="129"/>
      <c r="O218" s="129"/>
      <c r="P218" s="129"/>
      <c r="Q218" s="130"/>
      <c r="R218" s="577"/>
      <c r="S218" s="132"/>
      <c r="T218" s="560"/>
      <c r="U218" s="557"/>
      <c r="V218" s="133"/>
      <c r="W218" s="134" t="str">
        <f>IF(COUNTBLANK(AC209:AC212)=0,IF(AC211&gt;AC212,W212,W211),"-")</f>
        <v>-</v>
      </c>
      <c r="X218" s="135"/>
      <c r="Y218" s="135"/>
      <c r="Z218" s="135"/>
      <c r="AA218" s="136"/>
      <c r="AB218" s="578"/>
      <c r="AC218" s="138"/>
      <c r="AD218" s="560"/>
      <c r="AE218" s="557"/>
      <c r="AF218" s="139"/>
      <c r="AG218" s="587" t="str">
        <f>IF(COUNTBLANK(AM209:AM212)=0,IF(AM211&gt;AM212,AG212,AG211),"-")</f>
        <v>-</v>
      </c>
      <c r="AH218" s="192"/>
      <c r="AI218" s="192"/>
      <c r="AJ218" s="192"/>
      <c r="AK218" s="193"/>
      <c r="AL218" s="588"/>
      <c r="AM218" s="195"/>
      <c r="AN218" s="259"/>
    </row>
    <row r="219" ht="13.5" customHeight="1">
      <c r="A219" s="259"/>
      <c r="B219" s="145" t="s">
        <v>60</v>
      </c>
      <c r="C219" s="146" t="s">
        <v>5</v>
      </c>
      <c r="D219" s="147"/>
      <c r="E219" s="147"/>
      <c r="F219" s="147"/>
      <c r="G219" s="148"/>
      <c r="H219" s="149" t="s">
        <v>57</v>
      </c>
      <c r="I219" s="150"/>
      <c r="J219" s="151"/>
      <c r="K219" s="144"/>
      <c r="L219" s="152" t="s">
        <v>60</v>
      </c>
      <c r="M219" s="153" t="s">
        <v>5</v>
      </c>
      <c r="N219" s="154"/>
      <c r="O219" s="154"/>
      <c r="P219" s="154"/>
      <c r="Q219" s="155"/>
      <c r="R219" s="156" t="s">
        <v>57</v>
      </c>
      <c r="S219" s="157"/>
      <c r="T219" s="151"/>
      <c r="U219" s="144"/>
      <c r="V219" s="158" t="s">
        <v>60</v>
      </c>
      <c r="W219" s="159" t="s">
        <v>5</v>
      </c>
      <c r="X219" s="160"/>
      <c r="Y219" s="160"/>
      <c r="Z219" s="160"/>
      <c r="AA219" s="161"/>
      <c r="AB219" s="162" t="s">
        <v>57</v>
      </c>
      <c r="AC219" s="163"/>
      <c r="AD219" s="151"/>
      <c r="AE219" s="144"/>
      <c r="AF219" s="196" t="s">
        <v>60</v>
      </c>
      <c r="AG219" s="197" t="s">
        <v>5</v>
      </c>
      <c r="AH219" s="198"/>
      <c r="AI219" s="198"/>
      <c r="AJ219" s="198"/>
      <c r="AK219" s="199"/>
      <c r="AL219" s="200" t="s">
        <v>57</v>
      </c>
      <c r="AM219" s="201"/>
      <c r="AN219" s="259"/>
    </row>
    <row r="220" ht="27.0" customHeight="1">
      <c r="A220" s="259"/>
      <c r="B220" s="551" t="str">
        <f>B197</f>
        <v>BARRAGES : 14H15 - 16H15</v>
      </c>
      <c r="C220" s="580"/>
      <c r="D220" s="580"/>
      <c r="E220" s="580"/>
      <c r="F220" s="580"/>
      <c r="G220" s="580"/>
      <c r="H220" s="552" t="s">
        <v>56</v>
      </c>
      <c r="I220" s="553" t="s">
        <v>57</v>
      </c>
      <c r="J220" s="151"/>
      <c r="K220" s="151"/>
      <c r="L220" s="581" t="str">
        <f>B220</f>
        <v>BARRAGES : 14H15 - 16H15</v>
      </c>
      <c r="M220" s="580"/>
      <c r="N220" s="580"/>
      <c r="O220" s="580"/>
      <c r="P220" s="580"/>
      <c r="Q220" s="580"/>
      <c r="R220" s="552" t="s">
        <v>56</v>
      </c>
      <c r="S220" s="553" t="s">
        <v>57</v>
      </c>
      <c r="T220" s="151"/>
      <c r="U220" s="151"/>
      <c r="V220" s="582" t="str">
        <f>B220</f>
        <v>BARRAGES : 14H15 - 16H15</v>
      </c>
      <c r="W220" s="580"/>
      <c r="X220" s="580"/>
      <c r="Y220" s="580"/>
      <c r="Z220" s="580"/>
      <c r="AA220" s="580"/>
      <c r="AB220" s="552" t="s">
        <v>56</v>
      </c>
      <c r="AC220" s="553" t="s">
        <v>57</v>
      </c>
      <c r="AD220" s="151"/>
      <c r="AE220" s="151"/>
      <c r="AF220" s="583" t="str">
        <f>B220</f>
        <v>BARRAGES : 14H15 - 16H15</v>
      </c>
      <c r="AG220" s="580"/>
      <c r="AH220" s="580"/>
      <c r="AI220" s="580"/>
      <c r="AJ220" s="580"/>
      <c r="AK220" s="580"/>
      <c r="AL220" s="552" t="s">
        <v>56</v>
      </c>
      <c r="AM220" s="553" t="s">
        <v>57</v>
      </c>
      <c r="AN220" s="259"/>
    </row>
    <row r="221" ht="27.0" customHeight="1">
      <c r="A221" s="259"/>
      <c r="B221" s="558">
        <v>30.0</v>
      </c>
      <c r="C221" s="63" t="str">
        <f>IF(COUNTBLANK(I215:I218)=0,IF(I215&gt;I216,C216,C215),"-")</f>
        <v>-</v>
      </c>
      <c r="D221" s="64"/>
      <c r="E221" s="64"/>
      <c r="F221" s="64"/>
      <c r="G221" s="65"/>
      <c r="H221" s="559"/>
      <c r="I221" s="67"/>
      <c r="J221" s="560"/>
      <c r="K221" s="557"/>
      <c r="L221" s="561">
        <v>32.0</v>
      </c>
      <c r="M221" s="70" t="str">
        <f>IF(COUNTBLANK(S215:S218)=0,IF(S215&gt;S216,M216,M215),"-")</f>
        <v>-</v>
      </c>
      <c r="N221" s="71"/>
      <c r="O221" s="71"/>
      <c r="P221" s="71"/>
      <c r="Q221" s="72"/>
      <c r="R221" s="562"/>
      <c r="S221" s="74"/>
      <c r="T221" s="560"/>
      <c r="U221" s="557"/>
      <c r="V221" s="563">
        <v>2.0</v>
      </c>
      <c r="W221" s="76" t="str">
        <f>IF(COUNTBLANK(AC215:AC218)=0,IF(AC215&gt;AC216,W216,W215),"-")</f>
        <v>-</v>
      </c>
      <c r="X221" s="77"/>
      <c r="Y221" s="77"/>
      <c r="Z221" s="77"/>
      <c r="AA221" s="78"/>
      <c r="AB221" s="564"/>
      <c r="AC221" s="80"/>
      <c r="AD221" s="560"/>
      <c r="AE221" s="557"/>
      <c r="AF221" s="565">
        <v>4.0</v>
      </c>
      <c r="AG221" s="82" t="str">
        <f>IF(COUNTBLANK(AM215:AM218)=0,IF(AM215&gt;AM216,AG216,AG215),"-")</f>
        <v>-</v>
      </c>
      <c r="AH221" s="83"/>
      <c r="AI221" s="83"/>
      <c r="AJ221" s="83"/>
      <c r="AK221" s="84"/>
      <c r="AL221" s="566"/>
      <c r="AM221" s="86"/>
      <c r="AN221" s="259"/>
    </row>
    <row r="222" ht="27.0" customHeight="1">
      <c r="A222" s="259"/>
      <c r="B222" s="122"/>
      <c r="C222" s="585" t="str">
        <f>IF(COUNTBLANK(I215:I218)=0,IF(I217&gt;I218,C217,C218),"-")</f>
        <v>-</v>
      </c>
      <c r="D222" s="185"/>
      <c r="E222" s="185"/>
      <c r="F222" s="185"/>
      <c r="G222" s="186"/>
      <c r="H222" s="586"/>
      <c r="I222" s="188"/>
      <c r="J222" s="560"/>
      <c r="K222" s="557"/>
      <c r="L222" s="127"/>
      <c r="M222" s="128" t="str">
        <f>IF(COUNTBLANK(S215:S218)=0,IF(S217&gt;S218,M217,M218),"-")</f>
        <v>-</v>
      </c>
      <c r="N222" s="129"/>
      <c r="O222" s="129"/>
      <c r="P222" s="129"/>
      <c r="Q222" s="130"/>
      <c r="R222" s="577"/>
      <c r="S222" s="132"/>
      <c r="T222" s="560"/>
      <c r="U222" s="557"/>
      <c r="V222" s="133"/>
      <c r="W222" s="134" t="str">
        <f>IF(COUNTBLANK(AC215:AC218)=0,IF(AC217&gt;AC218,W217,W218),"-")</f>
        <v>-</v>
      </c>
      <c r="X222" s="135"/>
      <c r="Y222" s="135"/>
      <c r="Z222" s="135"/>
      <c r="AA222" s="136"/>
      <c r="AB222" s="578"/>
      <c r="AC222" s="138"/>
      <c r="AD222" s="560"/>
      <c r="AE222" s="557"/>
      <c r="AF222" s="139"/>
      <c r="AG222" s="587" t="str">
        <f>IF(COUNTBLANK(AM215:AM218)=0,IF(AM217&gt;AM218,AG217,AG218),"-")</f>
        <v>-</v>
      </c>
      <c r="AH222" s="192"/>
      <c r="AI222" s="192"/>
      <c r="AJ222" s="192"/>
      <c r="AK222" s="193"/>
      <c r="AL222" s="588"/>
      <c r="AM222" s="195"/>
      <c r="AN222" s="259"/>
    </row>
    <row r="223" ht="13.5" customHeight="1">
      <c r="A223" s="259"/>
      <c r="B223" s="145" t="s">
        <v>60</v>
      </c>
      <c r="C223" s="146" t="s">
        <v>5</v>
      </c>
      <c r="D223" s="147"/>
      <c r="E223" s="147"/>
      <c r="F223" s="147"/>
      <c r="G223" s="148"/>
      <c r="H223" s="149" t="s">
        <v>57</v>
      </c>
      <c r="I223" s="150"/>
      <c r="J223" s="204"/>
      <c r="K223" s="203"/>
      <c r="L223" s="152" t="s">
        <v>60</v>
      </c>
      <c r="M223" s="153" t="s">
        <v>5</v>
      </c>
      <c r="N223" s="154"/>
      <c r="O223" s="154"/>
      <c r="P223" s="154"/>
      <c r="Q223" s="155"/>
      <c r="R223" s="156" t="s">
        <v>57</v>
      </c>
      <c r="S223" s="157"/>
      <c r="T223" s="204"/>
      <c r="U223" s="203"/>
      <c r="V223" s="158" t="s">
        <v>60</v>
      </c>
      <c r="W223" s="159" t="s">
        <v>5</v>
      </c>
      <c r="X223" s="160"/>
      <c r="Y223" s="160"/>
      <c r="Z223" s="160"/>
      <c r="AA223" s="161"/>
      <c r="AB223" s="162" t="s">
        <v>57</v>
      </c>
      <c r="AC223" s="163"/>
      <c r="AD223" s="204"/>
      <c r="AE223" s="203"/>
      <c r="AF223" s="196" t="s">
        <v>60</v>
      </c>
      <c r="AG223" s="197" t="s">
        <v>5</v>
      </c>
      <c r="AH223" s="198"/>
      <c r="AI223" s="198"/>
      <c r="AJ223" s="198"/>
      <c r="AK223" s="199"/>
      <c r="AL223" s="200" t="s">
        <v>57</v>
      </c>
      <c r="AM223" s="201"/>
      <c r="AN223" s="259"/>
    </row>
    <row r="224" ht="27.0" customHeight="1">
      <c r="A224" s="259"/>
      <c r="B224" s="593"/>
      <c r="C224" s="207"/>
      <c r="D224" s="207"/>
      <c r="E224" s="207"/>
      <c r="F224" s="207"/>
      <c r="G224" s="207"/>
      <c r="H224" s="207"/>
      <c r="I224" s="208"/>
      <c r="J224" s="592"/>
      <c r="K224" s="592"/>
      <c r="L224" s="593"/>
      <c r="M224" s="207"/>
      <c r="N224" s="207"/>
      <c r="O224" s="207"/>
      <c r="P224" s="207"/>
      <c r="Q224" s="207"/>
      <c r="R224" s="207"/>
      <c r="S224" s="207"/>
      <c r="T224" s="592"/>
      <c r="U224" s="592"/>
      <c r="V224" s="593"/>
      <c r="W224" s="207"/>
      <c r="X224" s="207"/>
      <c r="Y224" s="207"/>
      <c r="Z224" s="207"/>
      <c r="AA224" s="207"/>
      <c r="AB224" s="207"/>
      <c r="AC224" s="207"/>
      <c r="AD224" s="592"/>
      <c r="AE224" s="592"/>
      <c r="AF224" s="593"/>
      <c r="AG224" s="207"/>
      <c r="AH224" s="207"/>
      <c r="AI224" s="207"/>
      <c r="AJ224" s="207"/>
      <c r="AK224" s="207"/>
      <c r="AL224" s="207"/>
      <c r="AM224" s="207"/>
      <c r="AN224" s="259"/>
    </row>
    <row r="225" ht="27.0" customHeight="1">
      <c r="A225" s="259"/>
      <c r="B225" s="558" t="s">
        <v>1219</v>
      </c>
      <c r="C225" s="594" t="str">
        <f>IF(COUNTBLANK(I215:I218)=0,IF(I215&gt;I216,C215,C216),"-")</f>
        <v>-</v>
      </c>
      <c r="D225" s="64"/>
      <c r="E225" s="64"/>
      <c r="F225" s="64"/>
      <c r="G225" s="64"/>
      <c r="H225" s="595"/>
      <c r="I225" s="211"/>
      <c r="J225" s="530"/>
      <c r="K225" s="530"/>
      <c r="L225" s="561" t="s">
        <v>1220</v>
      </c>
      <c r="M225" s="596" t="str">
        <f>IF(COUNTBLANK(S215:S218)=0,IF(S215&gt;S216,M215,M216),"-")</f>
        <v>-</v>
      </c>
      <c r="N225" s="71"/>
      <c r="O225" s="71"/>
      <c r="P225" s="71"/>
      <c r="Q225" s="71"/>
      <c r="R225" s="597"/>
      <c r="S225" s="598"/>
      <c r="T225" s="530"/>
      <c r="U225" s="530"/>
      <c r="V225" s="563" t="s">
        <v>1221</v>
      </c>
      <c r="W225" s="599" t="str">
        <f>IF(COUNTBLANK(AC215:AC218)=0,IF(AC215&gt;AC216,W215,W216),"-")</f>
        <v>-</v>
      </c>
      <c r="X225" s="77"/>
      <c r="Y225" s="77"/>
      <c r="Z225" s="77"/>
      <c r="AA225" s="77"/>
      <c r="AB225" s="600"/>
      <c r="AC225" s="601"/>
      <c r="AD225" s="530"/>
      <c r="AE225" s="530"/>
      <c r="AF225" s="565" t="s">
        <v>1222</v>
      </c>
      <c r="AG225" s="602" t="str">
        <f>IF(COUNTBLANK(AM215:AM218)=0,IF(AM215&gt;AM216,AG215,AG216),"-")</f>
        <v>-</v>
      </c>
      <c r="AH225" s="83"/>
      <c r="AI225" s="83"/>
      <c r="AJ225" s="83"/>
      <c r="AK225" s="83"/>
      <c r="AL225" s="603"/>
      <c r="AM225" s="604"/>
      <c r="AN225" s="259"/>
    </row>
    <row r="226" ht="27.0" customHeight="1">
      <c r="A226" s="259"/>
      <c r="B226" s="605" t="s">
        <v>1223</v>
      </c>
      <c r="C226" s="606" t="str">
        <f>IF(COUNTBLANK(I221:I222)=0,IF(I221&gt;I222,C221,C222),"-")</f>
        <v>-</v>
      </c>
      <c r="H226" s="607"/>
      <c r="I226" s="224"/>
      <c r="J226" s="530"/>
      <c r="K226" s="530"/>
      <c r="L226" s="608" t="s">
        <v>1224</v>
      </c>
      <c r="M226" s="609" t="str">
        <f>IF(COUNTBLANK(S221:S222)=0,IF(S221&gt;S222,M221,M222),"-")</f>
        <v>-</v>
      </c>
      <c r="R226" s="610"/>
      <c r="S226" s="611"/>
      <c r="T226" s="530"/>
      <c r="U226" s="530"/>
      <c r="V226" s="612" t="s">
        <v>1225</v>
      </c>
      <c r="W226" s="613" t="str">
        <f>IF(COUNTBLANK(AC221:AC222)=0,IF(AC221&gt;AC222,W221,W222),"-")</f>
        <v>-</v>
      </c>
      <c r="AB226" s="614"/>
      <c r="AC226" s="615"/>
      <c r="AD226" s="530"/>
      <c r="AE226" s="530"/>
      <c r="AF226" s="616" t="s">
        <v>1226</v>
      </c>
      <c r="AG226" s="617" t="str">
        <f>IF(COUNTBLANK(AM221:AM222)=0,IF(AM221&gt;AM222,AG221,AG222),"-")</f>
        <v>-</v>
      </c>
      <c r="AL226" s="618"/>
      <c r="AM226" s="619"/>
      <c r="AN226" s="259"/>
    </row>
    <row r="227" ht="27.0" customHeight="1">
      <c r="A227" s="259"/>
      <c r="B227" s="571" t="s">
        <v>1227</v>
      </c>
      <c r="C227" s="620" t="str">
        <f>IF(COUNTBLANK(I221:I222)=0,IF(I221&gt;I222,C222,C221),"-")</f>
        <v>-</v>
      </c>
      <c r="H227" s="621"/>
      <c r="I227" s="239"/>
      <c r="J227" s="530"/>
      <c r="K227" s="530"/>
      <c r="L227" s="573" t="s">
        <v>1228</v>
      </c>
      <c r="M227" s="620" t="str">
        <f>IF(COUNTBLANK(S221:S222)=0,IF(S221&gt;S222,M222,M221),"-")</f>
        <v>-</v>
      </c>
      <c r="R227" s="621"/>
      <c r="S227" s="622"/>
      <c r="T227" s="530"/>
      <c r="U227" s="530"/>
      <c r="V227" s="574" t="s">
        <v>1229</v>
      </c>
      <c r="W227" s="620" t="str">
        <f>IF(COUNTBLANK(AC221:AC222)=0,IF(AC221&gt;AC222,W222,W221),"-")</f>
        <v>-</v>
      </c>
      <c r="AB227" s="621"/>
      <c r="AC227" s="623"/>
      <c r="AD227" s="530"/>
      <c r="AE227" s="530"/>
      <c r="AF227" s="575" t="s">
        <v>1230</v>
      </c>
      <c r="AG227" s="620" t="str">
        <f>IF(COUNTBLANK(AM221:AM222)=0,IF(AM221&gt;AM222,AG222,AG221),"-")</f>
        <v>-</v>
      </c>
      <c r="AL227" s="621"/>
      <c r="AM227" s="624"/>
      <c r="AN227" s="259"/>
    </row>
    <row r="228" ht="27.0" customHeight="1">
      <c r="A228" s="259"/>
      <c r="B228" s="625" t="s">
        <v>1231</v>
      </c>
      <c r="C228" s="626" t="str">
        <f>IF(COUNTBLANK(I215:I218)=0,IF(I217&gt;I218,C218,C217),"-")</f>
        <v>-</v>
      </c>
      <c r="D228" s="185"/>
      <c r="E228" s="185"/>
      <c r="F228" s="185"/>
      <c r="G228" s="185"/>
      <c r="H228" s="627"/>
      <c r="I228" s="246"/>
      <c r="J228" s="530"/>
      <c r="K228" s="530"/>
      <c r="L228" s="628" t="s">
        <v>1232</v>
      </c>
      <c r="M228" s="629" t="str">
        <f>IF(COUNTBLANK(S215:S218)=0,IF(S217&gt;S218,M218,M217),"-")</f>
        <v>-</v>
      </c>
      <c r="N228" s="129"/>
      <c r="O228" s="129"/>
      <c r="P228" s="129"/>
      <c r="Q228" s="129"/>
      <c r="R228" s="630"/>
      <c r="S228" s="631"/>
      <c r="T228" s="530"/>
      <c r="U228" s="530"/>
      <c r="V228" s="632" t="s">
        <v>1233</v>
      </c>
      <c r="W228" s="633" t="str">
        <f>IF(COUNTBLANK(AC215:AC218)=0,IF(AC217&gt;AC218,W218,W217),"-")</f>
        <v>-</v>
      </c>
      <c r="X228" s="135"/>
      <c r="Y228" s="135"/>
      <c r="Z228" s="135"/>
      <c r="AA228" s="135"/>
      <c r="AB228" s="634"/>
      <c r="AC228" s="635"/>
      <c r="AD228" s="530"/>
      <c r="AE228" s="530"/>
      <c r="AF228" s="636" t="s">
        <v>1234</v>
      </c>
      <c r="AG228" s="637" t="str">
        <f>IF(COUNTBLANK(AM215:AM218)=0,IF(AM217&gt;AM218,AG218,AG217),"-")</f>
        <v>-</v>
      </c>
      <c r="AH228" s="192"/>
      <c r="AI228" s="192"/>
      <c r="AJ228" s="192"/>
      <c r="AK228" s="192"/>
      <c r="AL228" s="638"/>
      <c r="AM228" s="639"/>
      <c r="AN228" s="259"/>
    </row>
    <row r="229" ht="27.0" customHeight="1">
      <c r="A229" s="259"/>
      <c r="B229" s="739" t="s">
        <v>300</v>
      </c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  <c r="X229" s="259"/>
      <c r="Y229" s="259"/>
      <c r="Z229" s="259"/>
      <c r="AA229" s="259"/>
      <c r="AB229" s="259"/>
      <c r="AC229" s="259"/>
      <c r="AD229" s="259"/>
      <c r="AE229" s="259"/>
      <c r="AF229" s="259"/>
      <c r="AG229" s="259"/>
      <c r="AH229" s="259"/>
      <c r="AI229" s="259"/>
      <c r="AJ229" s="259"/>
      <c r="AK229" s="259"/>
      <c r="AL229" s="259"/>
      <c r="AM229" s="259"/>
      <c r="AN229" s="259"/>
    </row>
    <row r="230" ht="27.0" customHeight="1">
      <c r="A230" s="259"/>
      <c r="B230" s="46" t="s">
        <v>864</v>
      </c>
      <c r="C230" s="47"/>
      <c r="D230" s="47"/>
      <c r="E230" s="47"/>
      <c r="F230" s="47"/>
      <c r="G230" s="47"/>
      <c r="H230" s="47"/>
      <c r="I230" s="47"/>
      <c r="J230" s="549"/>
      <c r="K230" s="549"/>
      <c r="L230" s="48" t="s">
        <v>865</v>
      </c>
      <c r="M230" s="49"/>
      <c r="N230" s="49"/>
      <c r="O230" s="49"/>
      <c r="P230" s="49"/>
      <c r="Q230" s="49"/>
      <c r="R230" s="49"/>
      <c r="S230" s="49"/>
      <c r="T230" s="549"/>
      <c r="U230" s="549"/>
      <c r="V230" s="50" t="s">
        <v>866</v>
      </c>
      <c r="W230" s="51"/>
      <c r="X230" s="51"/>
      <c r="Y230" s="51"/>
      <c r="Z230" s="51"/>
      <c r="AA230" s="51"/>
      <c r="AB230" s="51"/>
      <c r="AC230" s="51"/>
      <c r="AD230" s="549"/>
      <c r="AE230" s="549"/>
      <c r="AF230" s="52" t="s">
        <v>867</v>
      </c>
      <c r="AG230" s="53"/>
      <c r="AH230" s="53"/>
      <c r="AI230" s="53"/>
      <c r="AJ230" s="53"/>
      <c r="AK230" s="53"/>
      <c r="AL230" s="53"/>
      <c r="AM230" s="53"/>
      <c r="AN230" s="259"/>
    </row>
    <row r="231" ht="27.0" customHeight="1">
      <c r="A231" s="259"/>
      <c r="B231" s="551" t="s">
        <v>1170</v>
      </c>
      <c r="C231" s="550"/>
      <c r="D231" s="550"/>
      <c r="E231" s="550"/>
      <c r="F231" s="550"/>
      <c r="G231" s="550"/>
      <c r="H231" s="552" t="s">
        <v>56</v>
      </c>
      <c r="I231" s="553" t="s">
        <v>57</v>
      </c>
      <c r="J231" s="550"/>
      <c r="K231" s="550"/>
      <c r="L231" s="554" t="str">
        <f>B231</f>
        <v>PARTIE 1 : 07H30 - 09H30 (VEN)</v>
      </c>
      <c r="M231" s="550"/>
      <c r="N231" s="550"/>
      <c r="O231" s="550"/>
      <c r="P231" s="550"/>
      <c r="Q231" s="550"/>
      <c r="R231" s="552" t="s">
        <v>56</v>
      </c>
      <c r="S231" s="553" t="s">
        <v>57</v>
      </c>
      <c r="T231" s="550"/>
      <c r="U231" s="550"/>
      <c r="V231" s="555" t="str">
        <f>B231</f>
        <v>PARTIE 1 : 07H30 - 09H30 (VEN)</v>
      </c>
      <c r="W231" s="550"/>
      <c r="X231" s="550"/>
      <c r="Y231" s="550"/>
      <c r="Z231" s="550"/>
      <c r="AA231" s="550"/>
      <c r="AB231" s="552" t="s">
        <v>56</v>
      </c>
      <c r="AC231" s="553" t="s">
        <v>57</v>
      </c>
      <c r="AD231" s="550"/>
      <c r="AE231" s="550"/>
      <c r="AF231" s="556" t="str">
        <f>B231</f>
        <v>PARTIE 1 : 07H30 - 09H30 (VEN)</v>
      </c>
      <c r="AG231" s="550"/>
      <c r="AH231" s="550"/>
      <c r="AI231" s="550"/>
      <c r="AJ231" s="550"/>
      <c r="AK231" s="550"/>
      <c r="AL231" s="552" t="s">
        <v>56</v>
      </c>
      <c r="AM231" s="553" t="s">
        <v>57</v>
      </c>
      <c r="AN231" s="259"/>
    </row>
    <row r="232" ht="27.0" customHeight="1">
      <c r="A232" s="259"/>
      <c r="B232" s="558">
        <v>33.0</v>
      </c>
      <c r="C232" s="63" t="str">
        <f>IFERROR(VLOOKUP("17A",$G$8:$N$135,3,FALSE),"")</f>
        <v>BORREL Jean-Claude (46)</v>
      </c>
      <c r="D232" s="64"/>
      <c r="E232" s="64"/>
      <c r="F232" s="64"/>
      <c r="G232" s="65"/>
      <c r="H232" s="559"/>
      <c r="I232" s="67"/>
      <c r="J232" s="560"/>
      <c r="K232" s="557"/>
      <c r="L232" s="561">
        <v>35.0</v>
      </c>
      <c r="M232" s="70" t="str">
        <f>IFERROR(VLOOKUP("18A",$G$8:$N$135,3,FALSE),"")</f>
        <v>CASANOVA Daniel (26)</v>
      </c>
      <c r="N232" s="71"/>
      <c r="O232" s="71"/>
      <c r="P232" s="71"/>
      <c r="Q232" s="72"/>
      <c r="R232" s="562"/>
      <c r="S232" s="74"/>
      <c r="T232" s="560"/>
      <c r="U232" s="557"/>
      <c r="V232" s="563">
        <v>37.0</v>
      </c>
      <c r="W232" s="76" t="str">
        <f>IFERROR(VLOOKUP("19A",$G$8:$N$135,3,FALSE),"")</f>
        <v>GATHERON Jean-Claude (01)</v>
      </c>
      <c r="X232" s="77"/>
      <c r="Y232" s="77"/>
      <c r="Z232" s="77"/>
      <c r="AA232" s="78"/>
      <c r="AB232" s="564"/>
      <c r="AC232" s="80"/>
      <c r="AD232" s="560"/>
      <c r="AE232" s="557"/>
      <c r="AF232" s="565">
        <v>39.0</v>
      </c>
      <c r="AG232" s="82" t="str">
        <f>IFERROR(VLOOKUP("20A",$G$8:$N$135,3,FALSE),"")</f>
        <v>TRINTIGNAC Sylvain (43)</v>
      </c>
      <c r="AH232" s="83"/>
      <c r="AI232" s="83"/>
      <c r="AJ232" s="83"/>
      <c r="AK232" s="84"/>
      <c r="AL232" s="566"/>
      <c r="AM232" s="86"/>
      <c r="AN232" s="259"/>
    </row>
    <row r="233" ht="27.0" customHeight="1">
      <c r="A233" s="259"/>
      <c r="B233" s="87"/>
      <c r="C233" s="88" t="str">
        <f>IFERROR(VLOOKUP("17B",$G$8:$N$135,3,FALSE),"")</f>
        <v>DESTEFANO Guy (28)</v>
      </c>
      <c r="D233" s="89"/>
      <c r="E233" s="89"/>
      <c r="F233" s="89"/>
      <c r="G233" s="90"/>
      <c r="H233" s="567"/>
      <c r="I233" s="92"/>
      <c r="J233" s="560"/>
      <c r="K233" s="557"/>
      <c r="L233" s="93"/>
      <c r="M233" s="94" t="str">
        <f>IFERROR(VLOOKUP("18B",$G$8:$N$135,3,FALSE),"")</f>
        <v>FRAIOLI Romain (92)</v>
      </c>
      <c r="N233" s="95"/>
      <c r="O233" s="95"/>
      <c r="P233" s="95"/>
      <c r="Q233" s="96"/>
      <c r="R233" s="568"/>
      <c r="S233" s="98"/>
      <c r="T233" s="560"/>
      <c r="U233" s="557"/>
      <c r="V233" s="99"/>
      <c r="W233" s="100" t="str">
        <f>IFERROR(VLOOKUP("19B",$G$8:$N$135,3,FALSE),"")</f>
        <v>THOREL Bruno (80)</v>
      </c>
      <c r="X233" s="101"/>
      <c r="Y233" s="101"/>
      <c r="Z233" s="101"/>
      <c r="AA233" s="102"/>
      <c r="AB233" s="569"/>
      <c r="AC233" s="104"/>
      <c r="AD233" s="560"/>
      <c r="AE233" s="557"/>
      <c r="AF233" s="105"/>
      <c r="AG233" s="106" t="str">
        <f>IFERROR(VLOOKUP("20B",$G$8:$N$135,3,FALSE),"")</f>
        <v>GILET Kevin (14)</v>
      </c>
      <c r="AH233" s="107"/>
      <c r="AI233" s="107"/>
      <c r="AJ233" s="107"/>
      <c r="AK233" s="108"/>
      <c r="AL233" s="570"/>
      <c r="AM233" s="110"/>
      <c r="AN233" s="259"/>
    </row>
    <row r="234" ht="27.0" customHeight="1">
      <c r="A234" s="259"/>
      <c r="B234" s="571">
        <v>34.0</v>
      </c>
      <c r="C234" s="112" t="str">
        <f>IFERROR(VLOOKUP("17C",$G$8:$N$135,3,FALSE),"")</f>
        <v>ROLLIN Samuel (69)</v>
      </c>
      <c r="G234" s="113"/>
      <c r="H234" s="572"/>
      <c r="I234" s="115"/>
      <c r="J234" s="560"/>
      <c r="K234" s="557"/>
      <c r="L234" s="573">
        <v>36.0</v>
      </c>
      <c r="M234" s="112" t="str">
        <f>IFERROR(VLOOKUP("18C",$G$8:$N$135,3,FALSE),"")</f>
        <v>GIORGI Bruno (69)</v>
      </c>
      <c r="Q234" s="113"/>
      <c r="R234" s="572"/>
      <c r="S234" s="117"/>
      <c r="T234" s="560"/>
      <c r="U234" s="557"/>
      <c r="V234" s="574">
        <v>38.0</v>
      </c>
      <c r="W234" s="112" t="str">
        <f>IFERROR(VLOOKUP("19C",$G$8:$N$135,3,FALSE),"")</f>
        <v>TINACCI Maxime (06)</v>
      </c>
      <c r="AA234" s="113"/>
      <c r="AB234" s="572"/>
      <c r="AC234" s="119"/>
      <c r="AD234" s="560"/>
      <c r="AE234" s="557"/>
      <c r="AF234" s="575">
        <v>40.0</v>
      </c>
      <c r="AG234" s="112" t="str">
        <f>IFERROR(VLOOKUP("20C",$G$8:$N$135,3,FALSE),"")</f>
        <v>MARCHAND Laurent (44)</v>
      </c>
      <c r="AK234" s="113"/>
      <c r="AL234" s="572"/>
      <c r="AM234" s="121"/>
      <c r="AN234" s="259"/>
    </row>
    <row r="235" ht="27.0" customHeight="1">
      <c r="A235" s="259"/>
      <c r="B235" s="122"/>
      <c r="C235" s="123" t="str">
        <f>IFERROR(VLOOKUP("17D",$G$8:$N$135,3,FALSE),"")</f>
        <v>FAURE Paul (42)</v>
      </c>
      <c r="G235" s="124"/>
      <c r="H235" s="576"/>
      <c r="I235" s="126"/>
      <c r="J235" s="560"/>
      <c r="K235" s="557"/>
      <c r="L235" s="127"/>
      <c r="M235" s="128" t="str">
        <f>IFERROR(VLOOKUP("18D",$G$8:$N$135,3,FALSE),"")</f>
        <v>DEQUEN Serge (89)</v>
      </c>
      <c r="N235" s="129"/>
      <c r="O235" s="129"/>
      <c r="P235" s="129"/>
      <c r="Q235" s="130"/>
      <c r="R235" s="577"/>
      <c r="S235" s="132"/>
      <c r="T235" s="560"/>
      <c r="U235" s="557"/>
      <c r="V235" s="133"/>
      <c r="W235" s="134" t="str">
        <f>IFERROR(VLOOKUP("19D",$G$8:$N$135,3,FALSE),"")</f>
        <v>BOURGUIGNON Michel (38)</v>
      </c>
      <c r="X235" s="135"/>
      <c r="Y235" s="135"/>
      <c r="Z235" s="135"/>
      <c r="AA235" s="136"/>
      <c r="AB235" s="578"/>
      <c r="AC235" s="138"/>
      <c r="AD235" s="560"/>
      <c r="AE235" s="557"/>
      <c r="AF235" s="139"/>
      <c r="AG235" s="140" t="str">
        <f>IFERROR(VLOOKUP("20D",$G$8:$N$135,3,FALSE),"")</f>
        <v>GONZALES Jérémy (69)</v>
      </c>
      <c r="AK235" s="141"/>
      <c r="AL235" s="579"/>
      <c r="AM235" s="143"/>
      <c r="AN235" s="259"/>
    </row>
    <row r="236" ht="13.5" customHeight="1">
      <c r="A236" s="259"/>
      <c r="B236" s="145" t="s">
        <v>60</v>
      </c>
      <c r="C236" s="146" t="s">
        <v>5</v>
      </c>
      <c r="D236" s="147"/>
      <c r="E236" s="147"/>
      <c r="F236" s="147"/>
      <c r="G236" s="148"/>
      <c r="H236" s="149" t="s">
        <v>57</v>
      </c>
      <c r="I236" s="150"/>
      <c r="J236" s="151"/>
      <c r="K236" s="144"/>
      <c r="L236" s="152" t="s">
        <v>60</v>
      </c>
      <c r="M236" s="153" t="s">
        <v>5</v>
      </c>
      <c r="N236" s="154"/>
      <c r="O236" s="154"/>
      <c r="P236" s="154"/>
      <c r="Q236" s="155"/>
      <c r="R236" s="156" t="s">
        <v>57</v>
      </c>
      <c r="S236" s="157"/>
      <c r="T236" s="151"/>
      <c r="U236" s="144"/>
      <c r="V236" s="158" t="s">
        <v>60</v>
      </c>
      <c r="W236" s="159" t="s">
        <v>5</v>
      </c>
      <c r="X236" s="160"/>
      <c r="Y236" s="160"/>
      <c r="Z236" s="160"/>
      <c r="AA236" s="161"/>
      <c r="AB236" s="162" t="s">
        <v>57</v>
      </c>
      <c r="AC236" s="163"/>
      <c r="AD236" s="151"/>
      <c r="AE236" s="144"/>
      <c r="AF236" s="164" t="s">
        <v>60</v>
      </c>
      <c r="AG236" s="165" t="s">
        <v>5</v>
      </c>
      <c r="AH236" s="166"/>
      <c r="AI236" s="166"/>
      <c r="AJ236" s="166"/>
      <c r="AK236" s="167"/>
      <c r="AL236" s="168" t="s">
        <v>57</v>
      </c>
      <c r="AM236" s="169"/>
      <c r="AN236" s="259"/>
    </row>
    <row r="237" ht="27.0" customHeight="1">
      <c r="A237" s="259"/>
      <c r="B237" s="551" t="str">
        <f>B214</f>
        <v>PARTIE 2 : 10H15 - 12H15</v>
      </c>
      <c r="C237" s="580"/>
      <c r="D237" s="580"/>
      <c r="E237" s="580"/>
      <c r="F237" s="580"/>
      <c r="G237" s="580"/>
      <c r="H237" s="552" t="s">
        <v>56</v>
      </c>
      <c r="I237" s="553" t="s">
        <v>57</v>
      </c>
      <c r="J237" s="151"/>
      <c r="K237" s="151"/>
      <c r="L237" s="581" t="str">
        <f>B237</f>
        <v>PARTIE 2 : 10H15 - 12H15</v>
      </c>
      <c r="M237" s="580"/>
      <c r="N237" s="580"/>
      <c r="O237" s="580"/>
      <c r="P237" s="580"/>
      <c r="Q237" s="580"/>
      <c r="R237" s="552" t="s">
        <v>56</v>
      </c>
      <c r="S237" s="553" t="s">
        <v>57</v>
      </c>
      <c r="T237" s="151"/>
      <c r="U237" s="151"/>
      <c r="V237" s="582" t="str">
        <f>B237</f>
        <v>PARTIE 2 : 10H15 - 12H15</v>
      </c>
      <c r="W237" s="580"/>
      <c r="X237" s="580"/>
      <c r="Y237" s="580"/>
      <c r="Z237" s="580"/>
      <c r="AA237" s="580"/>
      <c r="AB237" s="552" t="s">
        <v>56</v>
      </c>
      <c r="AC237" s="553" t="s">
        <v>57</v>
      </c>
      <c r="AD237" s="151"/>
      <c r="AE237" s="151"/>
      <c r="AF237" s="583" t="str">
        <f>B237</f>
        <v>PARTIE 2 : 10H15 - 12H15</v>
      </c>
      <c r="AG237" s="580"/>
      <c r="AH237" s="580"/>
      <c r="AI237" s="580"/>
      <c r="AJ237" s="580"/>
      <c r="AK237" s="580"/>
      <c r="AL237" s="552" t="s">
        <v>56</v>
      </c>
      <c r="AM237" s="553" t="s">
        <v>57</v>
      </c>
      <c r="AN237" s="259"/>
    </row>
    <row r="238" ht="27.0" customHeight="1">
      <c r="A238" s="259"/>
      <c r="B238" s="558">
        <v>35.0</v>
      </c>
      <c r="C238" s="63" t="str">
        <f>IF(COUNTBLANK(I232:I235)=0,IF(I232&gt;I233,C232,C233),"-")</f>
        <v>-</v>
      </c>
      <c r="D238" s="64"/>
      <c r="E238" s="64"/>
      <c r="F238" s="64"/>
      <c r="G238" s="65"/>
      <c r="H238" s="559"/>
      <c r="I238" s="67"/>
      <c r="J238" s="560"/>
      <c r="K238" s="557"/>
      <c r="L238" s="561">
        <v>37.0</v>
      </c>
      <c r="M238" s="70" t="str">
        <f>IF(COUNTBLANK(S232:S235)=0,IF(S232&gt;S233,M232,M233),"-")</f>
        <v>-</v>
      </c>
      <c r="N238" s="71"/>
      <c r="O238" s="71"/>
      <c r="P238" s="71"/>
      <c r="Q238" s="72"/>
      <c r="R238" s="562"/>
      <c r="S238" s="74"/>
      <c r="T238" s="560"/>
      <c r="U238" s="557"/>
      <c r="V238" s="563">
        <v>39.0</v>
      </c>
      <c r="W238" s="76" t="str">
        <f>IF(COUNTBLANK(AC232:AC235)=0,IF(AC232&gt;AC233,W232,W233),"-")</f>
        <v>-</v>
      </c>
      <c r="X238" s="77"/>
      <c r="Y238" s="77"/>
      <c r="Z238" s="77"/>
      <c r="AA238" s="78"/>
      <c r="AB238" s="564"/>
      <c r="AC238" s="80"/>
      <c r="AD238" s="560"/>
      <c r="AE238" s="557"/>
      <c r="AF238" s="565">
        <v>41.0</v>
      </c>
      <c r="AG238" s="82" t="str">
        <f>IF(COUNTBLANK(AM232:AM235)=0,IF(AM232&gt;AM233,AG232,AG233),"-")</f>
        <v>-</v>
      </c>
      <c r="AH238" s="83"/>
      <c r="AI238" s="83"/>
      <c r="AJ238" s="83"/>
      <c r="AK238" s="84"/>
      <c r="AL238" s="566"/>
      <c r="AM238" s="86"/>
      <c r="AN238" s="259"/>
    </row>
    <row r="239" ht="27.0" customHeight="1">
      <c r="A239" s="259"/>
      <c r="B239" s="87"/>
      <c r="C239" s="88" t="str">
        <f>IF(COUNTBLANK(I232:I235)=0,IF(I234&gt;I235,C234,C235),"-")</f>
        <v>-</v>
      </c>
      <c r="D239" s="89"/>
      <c r="E239" s="89"/>
      <c r="F239" s="89"/>
      <c r="G239" s="90"/>
      <c r="H239" s="567"/>
      <c r="I239" s="92"/>
      <c r="J239" s="560"/>
      <c r="K239" s="557"/>
      <c r="L239" s="93"/>
      <c r="M239" s="94" t="str">
        <f>IF(COUNTBLANK(S232:S235)=0,IF(S234&gt;S235,M234,M235),"-")</f>
        <v>-</v>
      </c>
      <c r="N239" s="95"/>
      <c r="O239" s="95"/>
      <c r="P239" s="95"/>
      <c r="Q239" s="96"/>
      <c r="R239" s="568"/>
      <c r="S239" s="98"/>
      <c r="T239" s="560"/>
      <c r="U239" s="557"/>
      <c r="V239" s="99"/>
      <c r="W239" s="100" t="str">
        <f>IF(COUNTBLANK(AC232:AC235)=0,IF(AC234&gt;AC235,W234,W235),"-")</f>
        <v>-</v>
      </c>
      <c r="X239" s="101"/>
      <c r="Y239" s="101"/>
      <c r="Z239" s="101"/>
      <c r="AA239" s="102"/>
      <c r="AB239" s="569"/>
      <c r="AC239" s="104"/>
      <c r="AD239" s="560"/>
      <c r="AE239" s="557"/>
      <c r="AF239" s="105"/>
      <c r="AG239" s="106" t="str">
        <f>IF(COUNTBLANK(AM232:AM235)=0,IF(AM234&gt;AM235,AG234,AG235),"-")</f>
        <v>-</v>
      </c>
      <c r="AH239" s="107"/>
      <c r="AI239" s="107"/>
      <c r="AJ239" s="107"/>
      <c r="AK239" s="108"/>
      <c r="AL239" s="570"/>
      <c r="AM239" s="110"/>
      <c r="AN239" s="259"/>
    </row>
    <row r="240" ht="27.0" customHeight="1">
      <c r="A240" s="259"/>
      <c r="B240" s="571">
        <v>36.0</v>
      </c>
      <c r="C240" s="112" t="str">
        <f>IF(COUNTBLANK(I232:I235)=0,IF(I232&gt;I233,C233,C232),"-")</f>
        <v>-</v>
      </c>
      <c r="G240" s="113"/>
      <c r="H240" s="572"/>
      <c r="I240" s="115"/>
      <c r="J240" s="560"/>
      <c r="K240" s="557"/>
      <c r="L240" s="573">
        <v>38.0</v>
      </c>
      <c r="M240" s="112" t="str">
        <f>IF(COUNTBLANK(S232:S235)=0,IF(S232&gt;S233,M233,M232),"-")</f>
        <v>-</v>
      </c>
      <c r="Q240" s="113"/>
      <c r="R240" s="572"/>
      <c r="S240" s="117"/>
      <c r="T240" s="560"/>
      <c r="U240" s="557"/>
      <c r="V240" s="574">
        <v>40.0</v>
      </c>
      <c r="W240" s="112" t="str">
        <f>IF(COUNTBLANK(AC232:AC235)=0,IF(AC232&gt;AC233,W233,W232),"-")</f>
        <v>-</v>
      </c>
      <c r="AA240" s="113"/>
      <c r="AB240" s="572"/>
      <c r="AC240" s="119"/>
      <c r="AD240" s="560"/>
      <c r="AE240" s="557"/>
      <c r="AF240" s="575">
        <v>42.0</v>
      </c>
      <c r="AG240" s="112" t="str">
        <f>IF(COUNTBLANK(AM232:AM235)=0,IF(AM232&gt;AM233,AG233,AG232),"-")</f>
        <v>-</v>
      </c>
      <c r="AK240" s="113"/>
      <c r="AL240" s="572"/>
      <c r="AM240" s="121"/>
      <c r="AN240" s="259"/>
    </row>
    <row r="241" ht="27.0" customHeight="1">
      <c r="A241" s="259"/>
      <c r="B241" s="122"/>
      <c r="C241" s="585" t="str">
        <f>IF(COUNTBLANK(I232:I235)=0,IF(I234&gt;I235,C235,C234),"-")</f>
        <v>-</v>
      </c>
      <c r="D241" s="185"/>
      <c r="E241" s="185"/>
      <c r="F241" s="185"/>
      <c r="G241" s="186"/>
      <c r="H241" s="586"/>
      <c r="I241" s="188"/>
      <c r="J241" s="560"/>
      <c r="K241" s="557"/>
      <c r="L241" s="127"/>
      <c r="M241" s="128" t="str">
        <f>IF(COUNTBLANK(S232:S235)=0,IF(S234&gt;S235,M235,M234),"-")</f>
        <v>-</v>
      </c>
      <c r="N241" s="129"/>
      <c r="O241" s="129"/>
      <c r="P241" s="129"/>
      <c r="Q241" s="130"/>
      <c r="R241" s="577"/>
      <c r="S241" s="132"/>
      <c r="T241" s="560"/>
      <c r="U241" s="557"/>
      <c r="V241" s="133"/>
      <c r="W241" s="134" t="str">
        <f>IF(COUNTBLANK(AC232:AC235)=0,IF(AC234&gt;AC235,W235,W234),"-")</f>
        <v>-</v>
      </c>
      <c r="X241" s="135"/>
      <c r="Y241" s="135"/>
      <c r="Z241" s="135"/>
      <c r="AA241" s="136"/>
      <c r="AB241" s="578"/>
      <c r="AC241" s="138"/>
      <c r="AD241" s="560"/>
      <c r="AE241" s="557"/>
      <c r="AF241" s="139"/>
      <c r="AG241" s="587" t="str">
        <f>IF(COUNTBLANK(AM232:AM235)=0,IF(AM234&gt;AM235,AG235,AG234),"-")</f>
        <v>-</v>
      </c>
      <c r="AH241" s="192"/>
      <c r="AI241" s="192"/>
      <c r="AJ241" s="192"/>
      <c r="AK241" s="193"/>
      <c r="AL241" s="588"/>
      <c r="AM241" s="195"/>
      <c r="AN241" s="259"/>
    </row>
    <row r="242" ht="13.5" customHeight="1">
      <c r="A242" s="259"/>
      <c r="B242" s="145" t="s">
        <v>60</v>
      </c>
      <c r="C242" s="146" t="s">
        <v>5</v>
      </c>
      <c r="D242" s="147"/>
      <c r="E242" s="147"/>
      <c r="F242" s="147"/>
      <c r="G242" s="148"/>
      <c r="H242" s="149" t="s">
        <v>57</v>
      </c>
      <c r="I242" s="150"/>
      <c r="J242" s="151"/>
      <c r="K242" s="144"/>
      <c r="L242" s="152" t="s">
        <v>60</v>
      </c>
      <c r="M242" s="153" t="s">
        <v>5</v>
      </c>
      <c r="N242" s="154"/>
      <c r="O242" s="154"/>
      <c r="P242" s="154"/>
      <c r="Q242" s="155"/>
      <c r="R242" s="156" t="s">
        <v>57</v>
      </c>
      <c r="S242" s="157"/>
      <c r="T242" s="151"/>
      <c r="U242" s="144"/>
      <c r="V242" s="158" t="s">
        <v>60</v>
      </c>
      <c r="W242" s="159" t="s">
        <v>5</v>
      </c>
      <c r="X242" s="160"/>
      <c r="Y242" s="160"/>
      <c r="Z242" s="160"/>
      <c r="AA242" s="161"/>
      <c r="AB242" s="162" t="s">
        <v>57</v>
      </c>
      <c r="AC242" s="163"/>
      <c r="AD242" s="151"/>
      <c r="AE242" s="144"/>
      <c r="AF242" s="196" t="s">
        <v>60</v>
      </c>
      <c r="AG242" s="197" t="s">
        <v>5</v>
      </c>
      <c r="AH242" s="198"/>
      <c r="AI242" s="198"/>
      <c r="AJ242" s="198"/>
      <c r="AK242" s="199"/>
      <c r="AL242" s="200" t="s">
        <v>57</v>
      </c>
      <c r="AM242" s="201"/>
      <c r="AN242" s="259"/>
    </row>
    <row r="243" ht="27.0" customHeight="1">
      <c r="A243" s="259"/>
      <c r="B243" s="551" t="str">
        <f>B220</f>
        <v>BARRAGES : 14H15 - 16H15</v>
      </c>
      <c r="C243" s="580"/>
      <c r="D243" s="580"/>
      <c r="E243" s="580"/>
      <c r="F243" s="580"/>
      <c r="G243" s="580"/>
      <c r="H243" s="552" t="s">
        <v>56</v>
      </c>
      <c r="I243" s="553" t="s">
        <v>57</v>
      </c>
      <c r="J243" s="151"/>
      <c r="K243" s="151"/>
      <c r="L243" s="581" t="str">
        <f>B243</f>
        <v>BARRAGES : 14H15 - 16H15</v>
      </c>
      <c r="M243" s="580"/>
      <c r="N243" s="580"/>
      <c r="O243" s="580"/>
      <c r="P243" s="580"/>
      <c r="Q243" s="580"/>
      <c r="R243" s="552" t="s">
        <v>56</v>
      </c>
      <c r="S243" s="553" t="s">
        <v>57</v>
      </c>
      <c r="T243" s="151"/>
      <c r="U243" s="151"/>
      <c r="V243" s="582" t="str">
        <f>B243</f>
        <v>BARRAGES : 14H15 - 16H15</v>
      </c>
      <c r="W243" s="580"/>
      <c r="X243" s="580"/>
      <c r="Y243" s="580"/>
      <c r="Z243" s="580"/>
      <c r="AA243" s="580"/>
      <c r="AB243" s="552" t="s">
        <v>56</v>
      </c>
      <c r="AC243" s="553" t="s">
        <v>57</v>
      </c>
      <c r="AD243" s="151"/>
      <c r="AE243" s="151"/>
      <c r="AF243" s="583" t="str">
        <f>B243</f>
        <v>BARRAGES : 14H15 - 16H15</v>
      </c>
      <c r="AG243" s="580"/>
      <c r="AH243" s="580"/>
      <c r="AI243" s="580"/>
      <c r="AJ243" s="580"/>
      <c r="AK243" s="580"/>
      <c r="AL243" s="552" t="s">
        <v>56</v>
      </c>
      <c r="AM243" s="553" t="s">
        <v>57</v>
      </c>
      <c r="AN243" s="259"/>
    </row>
    <row r="244" ht="27.0" customHeight="1">
      <c r="A244" s="259"/>
      <c r="B244" s="558">
        <v>43.0</v>
      </c>
      <c r="C244" s="63" t="str">
        <f>IF(COUNTBLANK(I238:I241)=0,IF(I238&gt;I239,C239,C238),"-")</f>
        <v>-</v>
      </c>
      <c r="D244" s="64"/>
      <c r="E244" s="64"/>
      <c r="F244" s="64"/>
      <c r="G244" s="65"/>
      <c r="H244" s="559"/>
      <c r="I244" s="67"/>
      <c r="J244" s="560"/>
      <c r="K244" s="557"/>
      <c r="L244" s="561">
        <v>44.0</v>
      </c>
      <c r="M244" s="70" t="str">
        <f>IF(COUNTBLANK(S238:S241)=0,IF(S238&gt;S239,M239,M238),"-")</f>
        <v>-</v>
      </c>
      <c r="N244" s="71"/>
      <c r="O244" s="71"/>
      <c r="P244" s="71"/>
      <c r="Q244" s="72"/>
      <c r="R244" s="562"/>
      <c r="S244" s="74"/>
      <c r="T244" s="560"/>
      <c r="U244" s="557"/>
      <c r="V244" s="563">
        <v>45.0</v>
      </c>
      <c r="W244" s="76" t="str">
        <f>IF(COUNTBLANK(AC238:AC241)=0,IF(AC238&gt;AC239,W239,W238),"-")</f>
        <v>-</v>
      </c>
      <c r="X244" s="77"/>
      <c r="Y244" s="77"/>
      <c r="Z244" s="77"/>
      <c r="AA244" s="78"/>
      <c r="AB244" s="564"/>
      <c r="AC244" s="80"/>
      <c r="AD244" s="560"/>
      <c r="AE244" s="557"/>
      <c r="AF244" s="565">
        <v>46.0</v>
      </c>
      <c r="AG244" s="82" t="str">
        <f>IF(COUNTBLANK(AM238:AM241)=0,IF(AM238&gt;AM239,AG239,AG238),"-")</f>
        <v>-</v>
      </c>
      <c r="AH244" s="83"/>
      <c r="AI244" s="83"/>
      <c r="AJ244" s="83"/>
      <c r="AK244" s="84"/>
      <c r="AL244" s="566"/>
      <c r="AM244" s="86"/>
      <c r="AN244" s="259"/>
    </row>
    <row r="245" ht="27.0" customHeight="1">
      <c r="A245" s="259"/>
      <c r="B245" s="122"/>
      <c r="C245" s="585" t="str">
        <f>IF(COUNTBLANK(I238:I241)=0,IF(I240&gt;I241,C240,C241),"-")</f>
        <v>-</v>
      </c>
      <c r="D245" s="185"/>
      <c r="E245" s="185"/>
      <c r="F245" s="185"/>
      <c r="G245" s="186"/>
      <c r="H245" s="586"/>
      <c r="I245" s="188"/>
      <c r="J245" s="560"/>
      <c r="K245" s="557"/>
      <c r="L245" s="127"/>
      <c r="M245" s="128" t="str">
        <f>IF(COUNTBLANK(S238:S241)=0,IF(S240&gt;S241,M240,M241),"-")</f>
        <v>-</v>
      </c>
      <c r="N245" s="129"/>
      <c r="O245" s="129"/>
      <c r="P245" s="129"/>
      <c r="Q245" s="130"/>
      <c r="R245" s="577"/>
      <c r="S245" s="132"/>
      <c r="T245" s="560"/>
      <c r="U245" s="557"/>
      <c r="V245" s="133"/>
      <c r="W245" s="134" t="str">
        <f>IF(COUNTBLANK(AC238:AC241)=0,IF(AC240&gt;AC241,W240,W241),"-")</f>
        <v>-</v>
      </c>
      <c r="X245" s="135"/>
      <c r="Y245" s="135"/>
      <c r="Z245" s="135"/>
      <c r="AA245" s="136"/>
      <c r="AB245" s="578"/>
      <c r="AC245" s="138"/>
      <c r="AD245" s="560"/>
      <c r="AE245" s="557"/>
      <c r="AF245" s="139"/>
      <c r="AG245" s="587" t="str">
        <f>IF(COUNTBLANK(AM238:AM241)=0,IF(AM240&gt;AM241,AG240,AG241),"-")</f>
        <v>-</v>
      </c>
      <c r="AH245" s="192"/>
      <c r="AI245" s="192"/>
      <c r="AJ245" s="192"/>
      <c r="AK245" s="193"/>
      <c r="AL245" s="588"/>
      <c r="AM245" s="195"/>
      <c r="AN245" s="259"/>
    </row>
    <row r="246" ht="13.5" customHeight="1">
      <c r="A246" s="259"/>
      <c r="B246" s="145" t="s">
        <v>60</v>
      </c>
      <c r="C246" s="146" t="s">
        <v>5</v>
      </c>
      <c r="D246" s="147"/>
      <c r="E246" s="147"/>
      <c r="F246" s="147"/>
      <c r="G246" s="148"/>
      <c r="H246" s="149" t="s">
        <v>57</v>
      </c>
      <c r="I246" s="150"/>
      <c r="J246" s="204"/>
      <c r="K246" s="203"/>
      <c r="L246" s="152" t="s">
        <v>60</v>
      </c>
      <c r="M246" s="153" t="s">
        <v>5</v>
      </c>
      <c r="N246" s="154"/>
      <c r="O246" s="154"/>
      <c r="P246" s="154"/>
      <c r="Q246" s="155"/>
      <c r="R246" s="156" t="s">
        <v>57</v>
      </c>
      <c r="S246" s="157"/>
      <c r="T246" s="204"/>
      <c r="U246" s="203"/>
      <c r="V246" s="158" t="s">
        <v>60</v>
      </c>
      <c r="W246" s="159" t="s">
        <v>5</v>
      </c>
      <c r="X246" s="160"/>
      <c r="Y246" s="160"/>
      <c r="Z246" s="160"/>
      <c r="AA246" s="161"/>
      <c r="AB246" s="162" t="s">
        <v>57</v>
      </c>
      <c r="AC246" s="163"/>
      <c r="AD246" s="204"/>
      <c r="AE246" s="203"/>
      <c r="AF246" s="196" t="s">
        <v>60</v>
      </c>
      <c r="AG246" s="197" t="s">
        <v>5</v>
      </c>
      <c r="AH246" s="198"/>
      <c r="AI246" s="198"/>
      <c r="AJ246" s="198"/>
      <c r="AK246" s="199"/>
      <c r="AL246" s="200" t="s">
        <v>57</v>
      </c>
      <c r="AM246" s="201"/>
      <c r="AN246" s="259"/>
    </row>
    <row r="247" ht="27.0" customHeight="1">
      <c r="A247" s="259"/>
      <c r="B247" s="593"/>
      <c r="C247" s="207"/>
      <c r="D247" s="207"/>
      <c r="E247" s="207"/>
      <c r="F247" s="207"/>
      <c r="G247" s="207"/>
      <c r="H247" s="207"/>
      <c r="I247" s="208"/>
      <c r="J247" s="592"/>
      <c r="K247" s="592"/>
      <c r="L247" s="593"/>
      <c r="M247" s="207"/>
      <c r="N247" s="207"/>
      <c r="O247" s="207"/>
      <c r="P247" s="207"/>
      <c r="Q247" s="207"/>
      <c r="R247" s="207"/>
      <c r="S247" s="207"/>
      <c r="T247" s="592"/>
      <c r="U247" s="592"/>
      <c r="V247" s="593"/>
      <c r="W247" s="207"/>
      <c r="X247" s="207"/>
      <c r="Y247" s="207"/>
      <c r="Z247" s="207"/>
      <c r="AA247" s="207"/>
      <c r="AB247" s="207"/>
      <c r="AC247" s="207"/>
      <c r="AD247" s="592"/>
      <c r="AE247" s="592"/>
      <c r="AF247" s="593"/>
      <c r="AG247" s="207"/>
      <c r="AH247" s="207"/>
      <c r="AI247" s="207"/>
      <c r="AJ247" s="207"/>
      <c r="AK247" s="207"/>
      <c r="AL247" s="207"/>
      <c r="AM247" s="207"/>
      <c r="AN247" s="259"/>
    </row>
    <row r="248" ht="27.0" customHeight="1">
      <c r="A248" s="259"/>
      <c r="B248" s="558" t="s">
        <v>1235</v>
      </c>
      <c r="C248" s="594" t="str">
        <f>IF(COUNTBLANK(I238:I241)=0,IF(I238&gt;I239,C238,C239),"-")</f>
        <v>-</v>
      </c>
      <c r="D248" s="64"/>
      <c r="E248" s="64"/>
      <c r="F248" s="64"/>
      <c r="G248" s="64"/>
      <c r="H248" s="595"/>
      <c r="I248" s="211"/>
      <c r="J248" s="530"/>
      <c r="K248" s="530"/>
      <c r="L248" s="561" t="s">
        <v>1236</v>
      </c>
      <c r="M248" s="596" t="str">
        <f>IF(COUNTBLANK(S238:S241)=0,IF(S238&gt;S239,M238,M239),"-")</f>
        <v>-</v>
      </c>
      <c r="N248" s="71"/>
      <c r="O248" s="71"/>
      <c r="P248" s="71"/>
      <c r="Q248" s="71"/>
      <c r="R248" s="597"/>
      <c r="S248" s="598"/>
      <c r="T248" s="530"/>
      <c r="U248" s="530"/>
      <c r="V248" s="563" t="s">
        <v>1237</v>
      </c>
      <c r="W248" s="599" t="str">
        <f>IF(COUNTBLANK(AC238:AC241)=0,IF(AC238&gt;AC239,W238,W239),"-")</f>
        <v>-</v>
      </c>
      <c r="X248" s="77"/>
      <c r="Y248" s="77"/>
      <c r="Z248" s="77"/>
      <c r="AA248" s="77"/>
      <c r="AB248" s="600"/>
      <c r="AC248" s="601"/>
      <c r="AD248" s="530"/>
      <c r="AE248" s="530"/>
      <c r="AF248" s="565" t="s">
        <v>1238</v>
      </c>
      <c r="AG248" s="602" t="str">
        <f>IF(COUNTBLANK(AM238:AM241)=0,IF(AM238&gt;AM239,AG238,AG239),"-")</f>
        <v>-</v>
      </c>
      <c r="AH248" s="83"/>
      <c r="AI248" s="83"/>
      <c r="AJ248" s="83"/>
      <c r="AK248" s="83"/>
      <c r="AL248" s="603"/>
      <c r="AM248" s="604"/>
      <c r="AN248" s="259"/>
    </row>
    <row r="249" ht="27.0" customHeight="1">
      <c r="A249" s="259"/>
      <c r="B249" s="605" t="s">
        <v>1239</v>
      </c>
      <c r="C249" s="606" t="str">
        <f>IF(COUNTBLANK(I244:I245)=0,IF(I244&gt;I245,C244,C245),"-")</f>
        <v>-</v>
      </c>
      <c r="H249" s="607"/>
      <c r="I249" s="224"/>
      <c r="J249" s="530"/>
      <c r="K249" s="530"/>
      <c r="L249" s="608" t="s">
        <v>1240</v>
      </c>
      <c r="M249" s="609" t="str">
        <f>IF(COUNTBLANK(S244:S245)=0,IF(S244&gt;S245,M244,M245),"-")</f>
        <v>-</v>
      </c>
      <c r="R249" s="610"/>
      <c r="S249" s="611"/>
      <c r="T249" s="530"/>
      <c r="U249" s="530"/>
      <c r="V249" s="612" t="s">
        <v>1241</v>
      </c>
      <c r="W249" s="613" t="str">
        <f>IF(COUNTBLANK(AC244:AC245)=0,IF(AC244&gt;AC245,W244,W245),"-")</f>
        <v>-</v>
      </c>
      <c r="AB249" s="614"/>
      <c r="AC249" s="615"/>
      <c r="AD249" s="530"/>
      <c r="AE249" s="530"/>
      <c r="AF249" s="616" t="s">
        <v>1242</v>
      </c>
      <c r="AG249" s="617" t="str">
        <f>IF(COUNTBLANK(AM244:AM245)=0,IF(AM244&gt;AM245,AG244,AG245),"-")</f>
        <v>-</v>
      </c>
      <c r="AL249" s="618"/>
      <c r="AM249" s="619"/>
      <c r="AN249" s="259"/>
    </row>
    <row r="250" ht="27.0" customHeight="1">
      <c r="A250" s="259"/>
      <c r="B250" s="571" t="s">
        <v>1243</v>
      </c>
      <c r="C250" s="620" t="str">
        <f>IF(COUNTBLANK(I244:I245)=0,IF(I244&gt;I245,C245,C244),"-")</f>
        <v>-</v>
      </c>
      <c r="H250" s="621"/>
      <c r="I250" s="239"/>
      <c r="J250" s="530"/>
      <c r="K250" s="530"/>
      <c r="L250" s="573" t="s">
        <v>1244</v>
      </c>
      <c r="M250" s="620" t="str">
        <f>IF(COUNTBLANK(S244:S245)=0,IF(S244&gt;S245,M245,M244),"-")</f>
        <v>-</v>
      </c>
      <c r="R250" s="621"/>
      <c r="S250" s="622"/>
      <c r="T250" s="530"/>
      <c r="U250" s="530"/>
      <c r="V250" s="574" t="s">
        <v>1245</v>
      </c>
      <c r="W250" s="620" t="str">
        <f>IF(COUNTBLANK(AC244:AC245)=0,IF(AC244&gt;AC245,W245,W244),"-")</f>
        <v>-</v>
      </c>
      <c r="AB250" s="621"/>
      <c r="AC250" s="623"/>
      <c r="AD250" s="530"/>
      <c r="AE250" s="530"/>
      <c r="AF250" s="575" t="s">
        <v>1246</v>
      </c>
      <c r="AG250" s="620" t="str">
        <f>IF(COUNTBLANK(AM244:AM245)=0,IF(AM244&gt;AM245,AG245,AG244),"-")</f>
        <v>-</v>
      </c>
      <c r="AL250" s="621"/>
      <c r="AM250" s="624"/>
      <c r="AN250" s="259"/>
    </row>
    <row r="251" ht="27.0" customHeight="1">
      <c r="A251" s="259"/>
      <c r="B251" s="625" t="s">
        <v>1247</v>
      </c>
      <c r="C251" s="626" t="str">
        <f>IF(COUNTBLANK(I238:I241)=0,IF(I240&gt;I241,C241,C240),"-")</f>
        <v>-</v>
      </c>
      <c r="D251" s="185"/>
      <c r="E251" s="185"/>
      <c r="F251" s="185"/>
      <c r="G251" s="185"/>
      <c r="H251" s="627"/>
      <c r="I251" s="246"/>
      <c r="J251" s="530"/>
      <c r="K251" s="530"/>
      <c r="L251" s="628" t="s">
        <v>1248</v>
      </c>
      <c r="M251" s="629" t="str">
        <f>IF(COUNTBLANK(S238:S241)=0,IF(S240&gt;S241,M241,M240),"-")</f>
        <v>-</v>
      </c>
      <c r="N251" s="129"/>
      <c r="O251" s="129"/>
      <c r="P251" s="129"/>
      <c r="Q251" s="129"/>
      <c r="R251" s="630"/>
      <c r="S251" s="631"/>
      <c r="T251" s="530"/>
      <c r="U251" s="530"/>
      <c r="V251" s="632" t="s">
        <v>1249</v>
      </c>
      <c r="W251" s="633" t="str">
        <f>IF(COUNTBLANK(AC238:AC241)=0,IF(AC240&gt;AC241,W241,W240),"-")</f>
        <v>-</v>
      </c>
      <c r="X251" s="135"/>
      <c r="Y251" s="135"/>
      <c r="Z251" s="135"/>
      <c r="AA251" s="135"/>
      <c r="AB251" s="634"/>
      <c r="AC251" s="635"/>
      <c r="AD251" s="530"/>
      <c r="AE251" s="530"/>
      <c r="AF251" s="636" t="s">
        <v>1250</v>
      </c>
      <c r="AG251" s="637" t="str">
        <f>IF(COUNTBLANK(AM238:AM241)=0,IF(AM240&gt;AM241,AG241,AG240),"-")</f>
        <v>-</v>
      </c>
      <c r="AH251" s="192"/>
      <c r="AI251" s="192"/>
      <c r="AJ251" s="192"/>
      <c r="AK251" s="192"/>
      <c r="AL251" s="638"/>
      <c r="AM251" s="639"/>
      <c r="AN251" s="259"/>
    </row>
    <row r="252" ht="27.0" customHeight="1">
      <c r="A252" s="259"/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  <c r="O252" s="259"/>
      <c r="P252" s="259"/>
      <c r="Q252" s="259"/>
      <c r="R252" s="259"/>
      <c r="S252" s="259"/>
      <c r="T252" s="259"/>
      <c r="U252" s="259"/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/>
      <c r="AH252" s="259"/>
      <c r="AI252" s="259"/>
      <c r="AJ252" s="259"/>
      <c r="AK252" s="259"/>
      <c r="AL252" s="259"/>
      <c r="AM252" s="259"/>
      <c r="AN252" s="259"/>
    </row>
    <row r="253" ht="27.0" customHeight="1">
      <c r="A253" s="259"/>
      <c r="B253" s="46" t="s">
        <v>884</v>
      </c>
      <c r="C253" s="47"/>
      <c r="D253" s="47"/>
      <c r="E253" s="47"/>
      <c r="F253" s="47"/>
      <c r="G253" s="47"/>
      <c r="H253" s="47"/>
      <c r="I253" s="47"/>
      <c r="J253" s="549"/>
      <c r="K253" s="549"/>
      <c r="L253" s="48" t="s">
        <v>885</v>
      </c>
      <c r="M253" s="49"/>
      <c r="N253" s="49"/>
      <c r="O253" s="49"/>
      <c r="P253" s="49"/>
      <c r="Q253" s="49"/>
      <c r="R253" s="49"/>
      <c r="S253" s="49"/>
      <c r="T253" s="549"/>
      <c r="U253" s="549"/>
      <c r="V253" s="50" t="s">
        <v>886</v>
      </c>
      <c r="W253" s="51"/>
      <c r="X253" s="51"/>
      <c r="Y253" s="51"/>
      <c r="Z253" s="51"/>
      <c r="AA253" s="51"/>
      <c r="AB253" s="51"/>
      <c r="AC253" s="51"/>
      <c r="AD253" s="549"/>
      <c r="AE253" s="549"/>
      <c r="AF253" s="52" t="s">
        <v>887</v>
      </c>
      <c r="AG253" s="53"/>
      <c r="AH253" s="53"/>
      <c r="AI253" s="53"/>
      <c r="AJ253" s="53"/>
      <c r="AK253" s="53"/>
      <c r="AL253" s="53"/>
      <c r="AM253" s="53"/>
      <c r="AN253" s="259"/>
    </row>
    <row r="254" ht="27.0" customHeight="1">
      <c r="A254" s="259"/>
      <c r="B254" s="551" t="str">
        <f>B231</f>
        <v>PARTIE 1 : 07H30 - 09H30 (VEN)</v>
      </c>
      <c r="C254" s="550"/>
      <c r="D254" s="550"/>
      <c r="E254" s="550"/>
      <c r="F254" s="550"/>
      <c r="G254" s="550"/>
      <c r="H254" s="552" t="s">
        <v>56</v>
      </c>
      <c r="I254" s="553" t="s">
        <v>57</v>
      </c>
      <c r="J254" s="550"/>
      <c r="K254" s="550"/>
      <c r="L254" s="554" t="str">
        <f>B254</f>
        <v>PARTIE 1 : 07H30 - 09H30 (VEN)</v>
      </c>
      <c r="M254" s="550"/>
      <c r="N254" s="550"/>
      <c r="O254" s="550"/>
      <c r="P254" s="550"/>
      <c r="Q254" s="550"/>
      <c r="R254" s="552" t="s">
        <v>56</v>
      </c>
      <c r="S254" s="553" t="s">
        <v>57</v>
      </c>
      <c r="T254" s="550"/>
      <c r="U254" s="550"/>
      <c r="V254" s="555" t="str">
        <f>B254</f>
        <v>PARTIE 1 : 07H30 - 09H30 (VEN)</v>
      </c>
      <c r="W254" s="550"/>
      <c r="X254" s="550"/>
      <c r="Y254" s="550"/>
      <c r="Z254" s="550"/>
      <c r="AA254" s="550"/>
      <c r="AB254" s="552" t="s">
        <v>56</v>
      </c>
      <c r="AC254" s="553" t="s">
        <v>57</v>
      </c>
      <c r="AD254" s="550"/>
      <c r="AE254" s="550"/>
      <c r="AF254" s="556" t="str">
        <f>B254</f>
        <v>PARTIE 1 : 07H30 - 09H30 (VEN)</v>
      </c>
      <c r="AG254" s="550"/>
      <c r="AH254" s="550"/>
      <c r="AI254" s="550"/>
      <c r="AJ254" s="550"/>
      <c r="AK254" s="550"/>
      <c r="AL254" s="552" t="s">
        <v>56</v>
      </c>
      <c r="AM254" s="553" t="s">
        <v>57</v>
      </c>
      <c r="AN254" s="259"/>
    </row>
    <row r="255" ht="27.0" customHeight="1">
      <c r="A255" s="259"/>
      <c r="B255" s="558">
        <v>41.0</v>
      </c>
      <c r="C255" s="63" t="str">
        <f>IFERROR(VLOOKUP("21A",$G$8:$N$135,3,FALSE),"")</f>
        <v>JOURJON Gilles (42)</v>
      </c>
      <c r="D255" s="64"/>
      <c r="E255" s="64"/>
      <c r="F255" s="64"/>
      <c r="G255" s="65"/>
      <c r="H255" s="559"/>
      <c r="I255" s="67"/>
      <c r="J255" s="560"/>
      <c r="K255" s="557"/>
      <c r="L255" s="561">
        <v>43.0</v>
      </c>
      <c r="M255" s="70" t="str">
        <f>IFERROR(VLOOKUP("22A",$G$8:$N$135,3,FALSE),"")</f>
        <v>CHANAL Serge (07)</v>
      </c>
      <c r="N255" s="71"/>
      <c r="O255" s="71"/>
      <c r="P255" s="71"/>
      <c r="Q255" s="72"/>
      <c r="R255" s="562"/>
      <c r="S255" s="74"/>
      <c r="T255" s="560"/>
      <c r="U255" s="557"/>
      <c r="V255" s="563">
        <v>45.0</v>
      </c>
      <c r="W255" s="76" t="str">
        <f>IFERROR(VLOOKUP("23A",$G$8:$N$135,3,FALSE),"")</f>
        <v>RIOUT Anthony (69)</v>
      </c>
      <c r="X255" s="77"/>
      <c r="Y255" s="77"/>
      <c r="Z255" s="77"/>
      <c r="AA255" s="78"/>
      <c r="AB255" s="564"/>
      <c r="AC255" s="80"/>
      <c r="AD255" s="560"/>
      <c r="AE255" s="557"/>
      <c r="AF255" s="565">
        <v>47.0</v>
      </c>
      <c r="AG255" s="82" t="str">
        <f>IFERROR(VLOOKUP("24A",$G$8:$N$135,3,FALSE),"")</f>
        <v>KULAS Xavier (42)</v>
      </c>
      <c r="AH255" s="83"/>
      <c r="AI255" s="83"/>
      <c r="AJ255" s="83"/>
      <c r="AK255" s="84"/>
      <c r="AL255" s="566"/>
      <c r="AM255" s="86"/>
      <c r="AN255" s="259"/>
    </row>
    <row r="256" ht="27.0" customHeight="1">
      <c r="A256" s="259"/>
      <c r="B256" s="87"/>
      <c r="C256" s="88" t="str">
        <f>IFERROR(VLOOKUP("21B",$G$8:$N$135,3,FALSE),"")</f>
        <v>BETTING Loic (54)</v>
      </c>
      <c r="D256" s="89"/>
      <c r="E256" s="89"/>
      <c r="F256" s="89"/>
      <c r="G256" s="90"/>
      <c r="H256" s="567"/>
      <c r="I256" s="92"/>
      <c r="J256" s="560"/>
      <c r="K256" s="557"/>
      <c r="L256" s="93"/>
      <c r="M256" s="94" t="str">
        <f>IFERROR(VLOOKUP("22B",$G$8:$N$135,3,FALSE),"")</f>
        <v>TOURNIER Jean luc (74)</v>
      </c>
      <c r="N256" s="95"/>
      <c r="O256" s="95"/>
      <c r="P256" s="95"/>
      <c r="Q256" s="96"/>
      <c r="R256" s="568"/>
      <c r="S256" s="98"/>
      <c r="T256" s="560"/>
      <c r="U256" s="557"/>
      <c r="V256" s="99"/>
      <c r="W256" s="100" t="str">
        <f>IFERROR(VLOOKUP("23B",$G$8:$N$135,3,FALSE),"")</f>
        <v>LELONG Pierre (62)</v>
      </c>
      <c r="X256" s="101"/>
      <c r="Y256" s="101"/>
      <c r="Z256" s="101"/>
      <c r="AA256" s="102"/>
      <c r="AB256" s="569"/>
      <c r="AC256" s="104"/>
      <c r="AD256" s="560"/>
      <c r="AE256" s="557"/>
      <c r="AF256" s="105"/>
      <c r="AG256" s="106" t="str">
        <f>IFERROR(VLOOKUP("24B",$G$8:$N$135,3,FALSE),"")</f>
        <v>PINET Jean-Marc (45)</v>
      </c>
      <c r="AH256" s="107"/>
      <c r="AI256" s="107"/>
      <c r="AJ256" s="107"/>
      <c r="AK256" s="108"/>
      <c r="AL256" s="570"/>
      <c r="AM256" s="110"/>
      <c r="AN256" s="259"/>
    </row>
    <row r="257" ht="27.0" customHeight="1">
      <c r="A257" s="259"/>
      <c r="B257" s="571">
        <v>42.0</v>
      </c>
      <c r="C257" s="112" t="str">
        <f>IFERROR(VLOOKUP("21C",$G$8:$N$135,3,FALSE),"")</f>
        <v>HUIN Laurent (74)</v>
      </c>
      <c r="G257" s="113"/>
      <c r="H257" s="572"/>
      <c r="I257" s="115"/>
      <c r="J257" s="560"/>
      <c r="K257" s="557"/>
      <c r="L257" s="573">
        <v>44.0</v>
      </c>
      <c r="M257" s="112" t="str">
        <f>IFERROR(VLOOKUP("22C",$G$8:$N$135,3,FALSE),"")</f>
        <v>MILLISCHER Romain (13)</v>
      </c>
      <c r="Q257" s="113"/>
      <c r="R257" s="572"/>
      <c r="S257" s="117"/>
      <c r="T257" s="560"/>
      <c r="U257" s="557"/>
      <c r="V257" s="574">
        <v>46.0</v>
      </c>
      <c r="W257" s="112" t="str">
        <f>IFERROR(VLOOKUP("23C",$G$8:$N$135,3,FALSE),"")</f>
        <v>LLEDO Patrick (83)</v>
      </c>
      <c r="AA257" s="113"/>
      <c r="AB257" s="572"/>
      <c r="AC257" s="119"/>
      <c r="AD257" s="560"/>
      <c r="AE257" s="557"/>
      <c r="AF257" s="575">
        <v>48.0</v>
      </c>
      <c r="AG257" s="112" t="str">
        <f>IFERROR(VLOOKUP("24C",$G$8:$N$135,3,FALSE),"")</f>
        <v>BELAY Michel(69)</v>
      </c>
      <c r="AK257" s="113"/>
      <c r="AL257" s="572"/>
      <c r="AM257" s="121"/>
      <c r="AN257" s="259"/>
    </row>
    <row r="258" ht="27.0" customHeight="1">
      <c r="A258" s="259"/>
      <c r="B258" s="122"/>
      <c r="C258" s="123" t="str">
        <f>IFERROR(VLOOKUP("21D",$G$8:$N$135,3,FALSE),"")</f>
        <v>MONIER Julien (84)</v>
      </c>
      <c r="G258" s="124"/>
      <c r="H258" s="576"/>
      <c r="I258" s="126"/>
      <c r="J258" s="560"/>
      <c r="K258" s="557"/>
      <c r="L258" s="127"/>
      <c r="M258" s="128" t="str">
        <f>IFERROR(VLOOKUP("22D",$G$8:$N$135,3,FALSE),"")</f>
        <v>LACOMBE Jean-Claude (82)</v>
      </c>
      <c r="N258" s="129"/>
      <c r="O258" s="129"/>
      <c r="P258" s="129"/>
      <c r="Q258" s="130"/>
      <c r="R258" s="577"/>
      <c r="S258" s="132"/>
      <c r="T258" s="560"/>
      <c r="U258" s="557"/>
      <c r="V258" s="133"/>
      <c r="W258" s="134" t="str">
        <f>IFERROR(VLOOKUP("23D",$G$8:$N$135,3,FALSE),"")</f>
        <v>CHAUMARAT Jean-Pierre (42)</v>
      </c>
      <c r="X258" s="135"/>
      <c r="Y258" s="135"/>
      <c r="Z258" s="135"/>
      <c r="AA258" s="136"/>
      <c r="AB258" s="578"/>
      <c r="AC258" s="138"/>
      <c r="AD258" s="560"/>
      <c r="AE258" s="557"/>
      <c r="AF258" s="139"/>
      <c r="AG258" s="140" t="str">
        <f>IFERROR(VLOOKUP("24D",$G$8:$N$135,3,FALSE),"")</f>
        <v>TERRIER Damien (71)</v>
      </c>
      <c r="AK258" s="141"/>
      <c r="AL258" s="579"/>
      <c r="AM258" s="143"/>
      <c r="AN258" s="259"/>
    </row>
    <row r="259" ht="13.5" customHeight="1">
      <c r="A259" s="259"/>
      <c r="B259" s="145" t="s">
        <v>60</v>
      </c>
      <c r="C259" s="146" t="s">
        <v>5</v>
      </c>
      <c r="D259" s="147"/>
      <c r="E259" s="147"/>
      <c r="F259" s="147"/>
      <c r="G259" s="148"/>
      <c r="H259" s="149" t="s">
        <v>57</v>
      </c>
      <c r="I259" s="150"/>
      <c r="J259" s="151"/>
      <c r="K259" s="144"/>
      <c r="L259" s="152" t="s">
        <v>60</v>
      </c>
      <c r="M259" s="153" t="s">
        <v>5</v>
      </c>
      <c r="N259" s="154"/>
      <c r="O259" s="154"/>
      <c r="P259" s="154"/>
      <c r="Q259" s="155"/>
      <c r="R259" s="156" t="s">
        <v>57</v>
      </c>
      <c r="S259" s="157"/>
      <c r="T259" s="151"/>
      <c r="U259" s="144"/>
      <c r="V259" s="158" t="s">
        <v>60</v>
      </c>
      <c r="W259" s="159" t="s">
        <v>5</v>
      </c>
      <c r="X259" s="160"/>
      <c r="Y259" s="160"/>
      <c r="Z259" s="160"/>
      <c r="AA259" s="161"/>
      <c r="AB259" s="162" t="s">
        <v>57</v>
      </c>
      <c r="AC259" s="163"/>
      <c r="AD259" s="151"/>
      <c r="AE259" s="144"/>
      <c r="AF259" s="164" t="s">
        <v>60</v>
      </c>
      <c r="AG259" s="165" t="s">
        <v>5</v>
      </c>
      <c r="AH259" s="166"/>
      <c r="AI259" s="166"/>
      <c r="AJ259" s="166"/>
      <c r="AK259" s="167"/>
      <c r="AL259" s="168" t="s">
        <v>57</v>
      </c>
      <c r="AM259" s="169"/>
      <c r="AN259" s="259"/>
    </row>
    <row r="260" ht="27.0" customHeight="1">
      <c r="A260" s="259"/>
      <c r="B260" s="551" t="str">
        <f>B237</f>
        <v>PARTIE 2 : 10H15 - 12H15</v>
      </c>
      <c r="C260" s="580"/>
      <c r="D260" s="580"/>
      <c r="E260" s="580"/>
      <c r="F260" s="580"/>
      <c r="G260" s="580"/>
      <c r="H260" s="552" t="s">
        <v>56</v>
      </c>
      <c r="I260" s="553" t="s">
        <v>57</v>
      </c>
      <c r="J260" s="151"/>
      <c r="K260" s="151"/>
      <c r="L260" s="581" t="str">
        <f>B260</f>
        <v>PARTIE 2 : 10H15 - 12H15</v>
      </c>
      <c r="M260" s="580"/>
      <c r="N260" s="580"/>
      <c r="O260" s="580"/>
      <c r="P260" s="580"/>
      <c r="Q260" s="580"/>
      <c r="R260" s="552" t="s">
        <v>56</v>
      </c>
      <c r="S260" s="553" t="s">
        <v>57</v>
      </c>
      <c r="T260" s="151"/>
      <c r="U260" s="151"/>
      <c r="V260" s="582" t="str">
        <f>B260</f>
        <v>PARTIE 2 : 10H15 - 12H15</v>
      </c>
      <c r="W260" s="580"/>
      <c r="X260" s="580"/>
      <c r="Y260" s="580"/>
      <c r="Z260" s="580"/>
      <c r="AA260" s="580"/>
      <c r="AB260" s="552" t="s">
        <v>56</v>
      </c>
      <c r="AC260" s="553" t="s">
        <v>57</v>
      </c>
      <c r="AD260" s="151"/>
      <c r="AE260" s="151"/>
      <c r="AF260" s="583" t="str">
        <f>B260</f>
        <v>PARTIE 2 : 10H15 - 12H15</v>
      </c>
      <c r="AG260" s="580"/>
      <c r="AH260" s="580"/>
      <c r="AI260" s="580"/>
      <c r="AJ260" s="580"/>
      <c r="AK260" s="580"/>
      <c r="AL260" s="552" t="s">
        <v>56</v>
      </c>
      <c r="AM260" s="553" t="s">
        <v>57</v>
      </c>
      <c r="AN260" s="259"/>
    </row>
    <row r="261" ht="27.0" customHeight="1">
      <c r="A261" s="259"/>
      <c r="B261" s="558">
        <v>43.0</v>
      </c>
      <c r="C261" s="63" t="str">
        <f>IF(COUNTBLANK(I255:I258)=0,IF(I255&gt;I256,C255,C256),"-")</f>
        <v>-</v>
      </c>
      <c r="D261" s="64"/>
      <c r="E261" s="64"/>
      <c r="F261" s="64"/>
      <c r="G261" s="65"/>
      <c r="H261" s="559"/>
      <c r="I261" s="67"/>
      <c r="J261" s="560"/>
      <c r="K261" s="557"/>
      <c r="L261" s="561">
        <v>45.0</v>
      </c>
      <c r="M261" s="70" t="str">
        <f>IF(COUNTBLANK(S255:S258)=0,IF(S255&gt;S256,M255,M256),"-")</f>
        <v>-</v>
      </c>
      <c r="N261" s="71"/>
      <c r="O261" s="71"/>
      <c r="P261" s="71"/>
      <c r="Q261" s="72"/>
      <c r="R261" s="562"/>
      <c r="S261" s="74"/>
      <c r="T261" s="560"/>
      <c r="U261" s="557"/>
      <c r="V261" s="563">
        <v>47.0</v>
      </c>
      <c r="W261" s="76" t="str">
        <f>IF(COUNTBLANK(AC255:AC258)=0,IF(AC255&gt;AC256,W255,W256),"-")</f>
        <v>-</v>
      </c>
      <c r="X261" s="77"/>
      <c r="Y261" s="77"/>
      <c r="Z261" s="77"/>
      <c r="AA261" s="78"/>
      <c r="AB261" s="564"/>
      <c r="AC261" s="80"/>
      <c r="AD261" s="560"/>
      <c r="AE261" s="557"/>
      <c r="AF261" s="565">
        <v>35.0</v>
      </c>
      <c r="AG261" s="82" t="str">
        <f>IF(COUNTBLANK(AM255:AM258)=0,IF(AM255&gt;AM256,AG255,AG256),"-")</f>
        <v>-</v>
      </c>
      <c r="AH261" s="83"/>
      <c r="AI261" s="83"/>
      <c r="AJ261" s="83"/>
      <c r="AK261" s="84"/>
      <c r="AL261" s="566"/>
      <c r="AM261" s="86"/>
      <c r="AN261" s="259"/>
    </row>
    <row r="262" ht="27.0" customHeight="1">
      <c r="A262" s="259"/>
      <c r="B262" s="87"/>
      <c r="C262" s="88" t="str">
        <f>IF(COUNTBLANK(I255:I258)=0,IF(I257&gt;I258,C257,C258),"-")</f>
        <v>-</v>
      </c>
      <c r="D262" s="89"/>
      <c r="E262" s="89"/>
      <c r="F262" s="89"/>
      <c r="G262" s="90"/>
      <c r="H262" s="567"/>
      <c r="I262" s="92"/>
      <c r="J262" s="560"/>
      <c r="K262" s="557"/>
      <c r="L262" s="93"/>
      <c r="M262" s="94" t="str">
        <f>IF(COUNTBLANK(S255:S258)=0,IF(S257&gt;S258,M257,M258),"-")</f>
        <v>-</v>
      </c>
      <c r="N262" s="95"/>
      <c r="O262" s="95"/>
      <c r="P262" s="95"/>
      <c r="Q262" s="96"/>
      <c r="R262" s="568"/>
      <c r="S262" s="98"/>
      <c r="T262" s="560"/>
      <c r="U262" s="557"/>
      <c r="V262" s="99"/>
      <c r="W262" s="100" t="str">
        <f>IF(COUNTBLANK(AC255:AC258)=0,IF(AC257&gt;AC258,W257,W258),"-")</f>
        <v>-</v>
      </c>
      <c r="X262" s="101"/>
      <c r="Y262" s="101"/>
      <c r="Z262" s="101"/>
      <c r="AA262" s="102"/>
      <c r="AB262" s="569"/>
      <c r="AC262" s="104"/>
      <c r="AD262" s="560"/>
      <c r="AE262" s="557"/>
      <c r="AF262" s="105"/>
      <c r="AG262" s="106" t="str">
        <f>IF(COUNTBLANK(AM255:AM258)=0,IF(AM257&gt;AM258,AG257,AG258),"-")</f>
        <v>-</v>
      </c>
      <c r="AH262" s="107"/>
      <c r="AI262" s="107"/>
      <c r="AJ262" s="107"/>
      <c r="AK262" s="108"/>
      <c r="AL262" s="570"/>
      <c r="AM262" s="110"/>
      <c r="AN262" s="259"/>
    </row>
    <row r="263" ht="27.0" customHeight="1">
      <c r="A263" s="259"/>
      <c r="B263" s="571">
        <v>44.0</v>
      </c>
      <c r="C263" s="112" t="str">
        <f>IF(COUNTBLANK(I255:I258)=0,IF(I255&gt;I256,C256,C255),"-")</f>
        <v>-</v>
      </c>
      <c r="G263" s="113"/>
      <c r="H263" s="572"/>
      <c r="I263" s="115"/>
      <c r="J263" s="560"/>
      <c r="K263" s="557"/>
      <c r="L263" s="573">
        <v>46.0</v>
      </c>
      <c r="M263" s="112" t="str">
        <f>IF(COUNTBLANK(S255:S258)=0,IF(S255&gt;S256,M256,M255),"-")</f>
        <v>-</v>
      </c>
      <c r="Q263" s="113"/>
      <c r="R263" s="572"/>
      <c r="S263" s="117"/>
      <c r="T263" s="560"/>
      <c r="U263" s="557"/>
      <c r="V263" s="574">
        <v>48.0</v>
      </c>
      <c r="W263" s="112" t="str">
        <f>IF(COUNTBLANK(AC255:AC258)=0,IF(AC255&gt;AC256,W256,W255),"-")</f>
        <v>-</v>
      </c>
      <c r="AA263" s="113"/>
      <c r="AB263" s="572"/>
      <c r="AC263" s="119"/>
      <c r="AD263" s="560"/>
      <c r="AE263" s="557"/>
      <c r="AF263" s="575">
        <v>36.0</v>
      </c>
      <c r="AG263" s="112" t="str">
        <f>IF(COUNTBLANK(AM255:AM258)=0,IF(AM255&gt;AM256,AG256,AG255),"-")</f>
        <v>-</v>
      </c>
      <c r="AK263" s="113"/>
      <c r="AL263" s="572"/>
      <c r="AM263" s="121"/>
      <c r="AN263" s="259"/>
    </row>
    <row r="264" ht="27.0" customHeight="1">
      <c r="A264" s="259"/>
      <c r="B264" s="122"/>
      <c r="C264" s="585" t="str">
        <f>IF(COUNTBLANK(I255:I258)=0,IF(I257&gt;I258,C258,C257),"-")</f>
        <v>-</v>
      </c>
      <c r="D264" s="185"/>
      <c r="E264" s="185"/>
      <c r="F264" s="185"/>
      <c r="G264" s="186"/>
      <c r="H264" s="586"/>
      <c r="I264" s="188"/>
      <c r="J264" s="560"/>
      <c r="K264" s="557"/>
      <c r="L264" s="127"/>
      <c r="M264" s="128" t="str">
        <f>IF(COUNTBLANK(S255:S258)=0,IF(S257&gt;S258,M258,M257),"-")</f>
        <v>-</v>
      </c>
      <c r="N264" s="129"/>
      <c r="O264" s="129"/>
      <c r="P264" s="129"/>
      <c r="Q264" s="130"/>
      <c r="R264" s="577"/>
      <c r="S264" s="132"/>
      <c r="T264" s="560"/>
      <c r="U264" s="557"/>
      <c r="V264" s="133"/>
      <c r="W264" s="134" t="str">
        <f>IF(COUNTBLANK(AC255:AC258)=0,IF(AC257&gt;AC258,W258,W257),"-")</f>
        <v>-</v>
      </c>
      <c r="X264" s="135"/>
      <c r="Y264" s="135"/>
      <c r="Z264" s="135"/>
      <c r="AA264" s="136"/>
      <c r="AB264" s="578"/>
      <c r="AC264" s="138"/>
      <c r="AD264" s="560"/>
      <c r="AE264" s="557"/>
      <c r="AF264" s="139"/>
      <c r="AG264" s="587" t="str">
        <f>IF(COUNTBLANK(AM255:AM258)=0,IF(AM257&gt;AM258,AG258,AG257),"-")</f>
        <v>-</v>
      </c>
      <c r="AH264" s="192"/>
      <c r="AI264" s="192"/>
      <c r="AJ264" s="192"/>
      <c r="AK264" s="193"/>
      <c r="AL264" s="588"/>
      <c r="AM264" s="195"/>
      <c r="AN264" s="259"/>
    </row>
    <row r="265" ht="13.5" customHeight="1">
      <c r="A265" s="259"/>
      <c r="B265" s="145" t="s">
        <v>60</v>
      </c>
      <c r="C265" s="146" t="s">
        <v>5</v>
      </c>
      <c r="D265" s="147"/>
      <c r="E265" s="147"/>
      <c r="F265" s="147"/>
      <c r="G265" s="148"/>
      <c r="H265" s="149" t="s">
        <v>57</v>
      </c>
      <c r="I265" s="150"/>
      <c r="J265" s="151"/>
      <c r="K265" s="144"/>
      <c r="L265" s="152" t="s">
        <v>60</v>
      </c>
      <c r="M265" s="153" t="s">
        <v>5</v>
      </c>
      <c r="N265" s="154"/>
      <c r="O265" s="154"/>
      <c r="P265" s="154"/>
      <c r="Q265" s="155"/>
      <c r="R265" s="156" t="s">
        <v>57</v>
      </c>
      <c r="S265" s="157"/>
      <c r="T265" s="151"/>
      <c r="U265" s="144"/>
      <c r="V265" s="158" t="s">
        <v>60</v>
      </c>
      <c r="W265" s="159" t="s">
        <v>5</v>
      </c>
      <c r="X265" s="160"/>
      <c r="Y265" s="160"/>
      <c r="Z265" s="160"/>
      <c r="AA265" s="161"/>
      <c r="AB265" s="162" t="s">
        <v>57</v>
      </c>
      <c r="AC265" s="163"/>
      <c r="AD265" s="151"/>
      <c r="AE265" s="144"/>
      <c r="AF265" s="196" t="s">
        <v>60</v>
      </c>
      <c r="AG265" s="197" t="s">
        <v>5</v>
      </c>
      <c r="AH265" s="198"/>
      <c r="AI265" s="198"/>
      <c r="AJ265" s="198"/>
      <c r="AK265" s="199"/>
      <c r="AL265" s="200" t="s">
        <v>57</v>
      </c>
      <c r="AM265" s="201"/>
      <c r="AN265" s="259"/>
    </row>
    <row r="266" ht="27.0" customHeight="1">
      <c r="A266" s="259"/>
      <c r="B266" s="551" t="str">
        <f>B243</f>
        <v>BARRAGES : 14H15 - 16H15</v>
      </c>
      <c r="C266" s="580"/>
      <c r="D266" s="580"/>
      <c r="E266" s="580"/>
      <c r="F266" s="580"/>
      <c r="G266" s="580"/>
      <c r="H266" s="552" t="s">
        <v>56</v>
      </c>
      <c r="I266" s="553" t="s">
        <v>57</v>
      </c>
      <c r="J266" s="151"/>
      <c r="K266" s="151"/>
      <c r="L266" s="581" t="str">
        <f>B266</f>
        <v>BARRAGES : 14H15 - 16H15</v>
      </c>
      <c r="M266" s="580"/>
      <c r="N266" s="580"/>
      <c r="O266" s="580"/>
      <c r="P266" s="580"/>
      <c r="Q266" s="580"/>
      <c r="R266" s="552" t="s">
        <v>56</v>
      </c>
      <c r="S266" s="553" t="s">
        <v>57</v>
      </c>
      <c r="T266" s="151"/>
      <c r="U266" s="151"/>
      <c r="V266" s="582" t="str">
        <f>B266</f>
        <v>BARRAGES : 14H15 - 16H15</v>
      </c>
      <c r="W266" s="580"/>
      <c r="X266" s="580"/>
      <c r="Y266" s="580"/>
      <c r="Z266" s="580"/>
      <c r="AA266" s="580"/>
      <c r="AB266" s="552" t="s">
        <v>56</v>
      </c>
      <c r="AC266" s="553" t="s">
        <v>57</v>
      </c>
      <c r="AD266" s="151"/>
      <c r="AE266" s="151"/>
      <c r="AF266" s="583" t="str">
        <f>B266</f>
        <v>BARRAGES : 14H15 - 16H15</v>
      </c>
      <c r="AG266" s="580"/>
      <c r="AH266" s="580"/>
      <c r="AI266" s="580"/>
      <c r="AJ266" s="580"/>
      <c r="AK266" s="580"/>
      <c r="AL266" s="552" t="s">
        <v>56</v>
      </c>
      <c r="AM266" s="553" t="s">
        <v>57</v>
      </c>
      <c r="AN266" s="259"/>
    </row>
    <row r="267" ht="27.0" customHeight="1">
      <c r="A267" s="259"/>
      <c r="B267" s="558">
        <v>47.0</v>
      </c>
      <c r="C267" s="63" t="str">
        <f>IF(COUNTBLANK(I261:I264)=0,IF(I261&gt;I262,C262,C261),"-")</f>
        <v>-</v>
      </c>
      <c r="D267" s="64"/>
      <c r="E267" s="64"/>
      <c r="F267" s="64"/>
      <c r="G267" s="65"/>
      <c r="H267" s="559"/>
      <c r="I267" s="67"/>
      <c r="J267" s="560"/>
      <c r="K267" s="557"/>
      <c r="L267" s="561">
        <v>48.0</v>
      </c>
      <c r="M267" s="70" t="str">
        <f>IF(COUNTBLANK(S261:S264)=0,IF(S261&gt;S262,M262,M261),"-")</f>
        <v>-</v>
      </c>
      <c r="N267" s="71"/>
      <c r="O267" s="71"/>
      <c r="P267" s="71"/>
      <c r="Q267" s="72"/>
      <c r="R267" s="562"/>
      <c r="S267" s="74"/>
      <c r="T267" s="560"/>
      <c r="U267" s="557"/>
      <c r="V267" s="563">
        <v>42.0</v>
      </c>
      <c r="W267" s="76" t="str">
        <f>IF(COUNTBLANK(AC261:AC264)=0,IF(AC261&gt;AC262,W262,W261),"-")</f>
        <v>-</v>
      </c>
      <c r="X267" s="77"/>
      <c r="Y267" s="77"/>
      <c r="Z267" s="77"/>
      <c r="AA267" s="78"/>
      <c r="AB267" s="564"/>
      <c r="AC267" s="80"/>
      <c r="AD267" s="560"/>
      <c r="AE267" s="557"/>
      <c r="AF267" s="565">
        <v>41.0</v>
      </c>
      <c r="AG267" s="82" t="str">
        <f>IF(COUNTBLANK(AM261:AM264)=0,IF(AM261&gt;AM262,AG262,AG261),"-")</f>
        <v>-</v>
      </c>
      <c r="AH267" s="83"/>
      <c r="AI267" s="83"/>
      <c r="AJ267" s="83"/>
      <c r="AK267" s="84"/>
      <c r="AL267" s="566"/>
      <c r="AM267" s="86"/>
      <c r="AN267" s="259"/>
    </row>
    <row r="268" ht="27.0" customHeight="1">
      <c r="A268" s="259"/>
      <c r="B268" s="122"/>
      <c r="C268" s="585" t="str">
        <f>IF(COUNTBLANK(I261:I264)=0,IF(I263&gt;I264,C263,C264),"-")</f>
        <v>-</v>
      </c>
      <c r="D268" s="185"/>
      <c r="E268" s="185"/>
      <c r="F268" s="185"/>
      <c r="G268" s="186"/>
      <c r="H268" s="586"/>
      <c r="I268" s="188"/>
      <c r="J268" s="560"/>
      <c r="K268" s="557"/>
      <c r="L268" s="127"/>
      <c r="M268" s="128" t="str">
        <f>IF(COUNTBLANK(S261:S264)=0,IF(S263&gt;S264,M263,M264),"-")</f>
        <v>-</v>
      </c>
      <c r="N268" s="129"/>
      <c r="O268" s="129"/>
      <c r="P268" s="129"/>
      <c r="Q268" s="130"/>
      <c r="R268" s="577"/>
      <c r="S268" s="132"/>
      <c r="T268" s="560"/>
      <c r="U268" s="557"/>
      <c r="V268" s="133"/>
      <c r="W268" s="134" t="str">
        <f>IF(COUNTBLANK(AC261:AC264)=0,IF(AC263&gt;AC264,W263,W264),"-")</f>
        <v>-</v>
      </c>
      <c r="X268" s="135"/>
      <c r="Y268" s="135"/>
      <c r="Z268" s="135"/>
      <c r="AA268" s="136"/>
      <c r="AB268" s="578"/>
      <c r="AC268" s="138"/>
      <c r="AD268" s="560"/>
      <c r="AE268" s="557"/>
      <c r="AF268" s="139"/>
      <c r="AG268" s="587" t="str">
        <f>IF(COUNTBLANK(AM261:AM264)=0,IF(AM263&gt;AM264,AG263,AG264),"-")</f>
        <v>-</v>
      </c>
      <c r="AH268" s="192"/>
      <c r="AI268" s="192"/>
      <c r="AJ268" s="192"/>
      <c r="AK268" s="193"/>
      <c r="AL268" s="588"/>
      <c r="AM268" s="195"/>
      <c r="AN268" s="259"/>
    </row>
    <row r="269" ht="13.5" customHeight="1">
      <c r="A269" s="259"/>
      <c r="B269" s="145" t="s">
        <v>60</v>
      </c>
      <c r="C269" s="146" t="s">
        <v>5</v>
      </c>
      <c r="D269" s="147"/>
      <c r="E269" s="147"/>
      <c r="F269" s="147"/>
      <c r="G269" s="148"/>
      <c r="H269" s="149" t="s">
        <v>57</v>
      </c>
      <c r="I269" s="150"/>
      <c r="J269" s="204"/>
      <c r="K269" s="203"/>
      <c r="L269" s="152" t="s">
        <v>60</v>
      </c>
      <c r="M269" s="153" t="s">
        <v>5</v>
      </c>
      <c r="N269" s="154"/>
      <c r="O269" s="154"/>
      <c r="P269" s="154"/>
      <c r="Q269" s="155"/>
      <c r="R269" s="156" t="s">
        <v>57</v>
      </c>
      <c r="S269" s="157"/>
      <c r="T269" s="204"/>
      <c r="U269" s="203"/>
      <c r="V269" s="158" t="s">
        <v>60</v>
      </c>
      <c r="W269" s="159" t="s">
        <v>5</v>
      </c>
      <c r="X269" s="160"/>
      <c r="Y269" s="160"/>
      <c r="Z269" s="160"/>
      <c r="AA269" s="161"/>
      <c r="AB269" s="162" t="s">
        <v>57</v>
      </c>
      <c r="AC269" s="163"/>
      <c r="AD269" s="204"/>
      <c r="AE269" s="203"/>
      <c r="AF269" s="196" t="s">
        <v>60</v>
      </c>
      <c r="AG269" s="197" t="s">
        <v>5</v>
      </c>
      <c r="AH269" s="198"/>
      <c r="AI269" s="198"/>
      <c r="AJ269" s="198"/>
      <c r="AK269" s="199"/>
      <c r="AL269" s="200" t="s">
        <v>57</v>
      </c>
      <c r="AM269" s="201"/>
      <c r="AN269" s="259"/>
    </row>
    <row r="270" ht="27.0" customHeight="1">
      <c r="A270" s="259"/>
      <c r="B270" s="593"/>
      <c r="C270" s="207"/>
      <c r="D270" s="207"/>
      <c r="E270" s="207"/>
      <c r="F270" s="207"/>
      <c r="G270" s="207"/>
      <c r="H270" s="207"/>
      <c r="I270" s="208"/>
      <c r="J270" s="592"/>
      <c r="K270" s="592"/>
      <c r="L270" s="593"/>
      <c r="M270" s="207"/>
      <c r="N270" s="207"/>
      <c r="O270" s="207"/>
      <c r="P270" s="207"/>
      <c r="Q270" s="207"/>
      <c r="R270" s="207"/>
      <c r="S270" s="207"/>
      <c r="T270" s="592"/>
      <c r="U270" s="592"/>
      <c r="V270" s="593"/>
      <c r="W270" s="207"/>
      <c r="X270" s="207"/>
      <c r="Y270" s="207"/>
      <c r="Z270" s="207"/>
      <c r="AA270" s="207"/>
      <c r="AB270" s="207"/>
      <c r="AC270" s="207"/>
      <c r="AD270" s="592"/>
      <c r="AE270" s="592"/>
      <c r="AF270" s="593"/>
      <c r="AG270" s="207"/>
      <c r="AH270" s="207"/>
      <c r="AI270" s="207"/>
      <c r="AJ270" s="207"/>
      <c r="AK270" s="207"/>
      <c r="AL270" s="207"/>
      <c r="AM270" s="207"/>
      <c r="AN270" s="259"/>
    </row>
    <row r="271" ht="27.0" customHeight="1">
      <c r="A271" s="259"/>
      <c r="B271" s="558" t="s">
        <v>1251</v>
      </c>
      <c r="C271" s="594" t="str">
        <f>IF(COUNTBLANK(I261:I264)=0,IF(I261&gt;I262,C261,C262),"-")</f>
        <v>-</v>
      </c>
      <c r="D271" s="64"/>
      <c r="E271" s="64"/>
      <c r="F271" s="64"/>
      <c r="G271" s="64"/>
      <c r="H271" s="595"/>
      <c r="I271" s="211"/>
      <c r="J271" s="530"/>
      <c r="K271" s="530"/>
      <c r="L271" s="561" t="s">
        <v>1252</v>
      </c>
      <c r="M271" s="596" t="str">
        <f>IF(COUNTBLANK(S261:S264)=0,IF(S261&gt;S262,M261,M262),"-")</f>
        <v>-</v>
      </c>
      <c r="N271" s="71"/>
      <c r="O271" s="71"/>
      <c r="P271" s="71"/>
      <c r="Q271" s="71"/>
      <c r="R271" s="597"/>
      <c r="S271" s="598"/>
      <c r="T271" s="530"/>
      <c r="U271" s="530"/>
      <c r="V271" s="563" t="s">
        <v>1253</v>
      </c>
      <c r="W271" s="599" t="str">
        <f>IF(COUNTBLANK(AC261:AC264)=0,IF(AC261&gt;AC262,W261,W262),"-")</f>
        <v>-</v>
      </c>
      <c r="X271" s="77"/>
      <c r="Y271" s="77"/>
      <c r="Z271" s="77"/>
      <c r="AA271" s="77"/>
      <c r="AB271" s="600"/>
      <c r="AC271" s="601"/>
      <c r="AD271" s="530"/>
      <c r="AE271" s="530"/>
      <c r="AF271" s="565" t="s">
        <v>1254</v>
      </c>
      <c r="AG271" s="602" t="str">
        <f>IF(COUNTBLANK(AM261:AM264)=0,IF(AM261&gt;AM262,AG261,AG262),"-")</f>
        <v>-</v>
      </c>
      <c r="AH271" s="83"/>
      <c r="AI271" s="83"/>
      <c r="AJ271" s="83"/>
      <c r="AK271" s="83"/>
      <c r="AL271" s="603"/>
      <c r="AM271" s="604"/>
      <c r="AN271" s="259"/>
    </row>
    <row r="272" ht="27.0" customHeight="1">
      <c r="A272" s="259"/>
      <c r="B272" s="605" t="s">
        <v>1255</v>
      </c>
      <c r="C272" s="606" t="str">
        <f>IF(COUNTBLANK(I267:I268)=0,IF(I267&gt;I268,C267,C268),"-")</f>
        <v>-</v>
      </c>
      <c r="H272" s="607"/>
      <c r="I272" s="224"/>
      <c r="J272" s="530"/>
      <c r="K272" s="530"/>
      <c r="L272" s="608" t="s">
        <v>1256</v>
      </c>
      <c r="M272" s="609" t="str">
        <f>IF(COUNTBLANK(S267:S268)=0,IF(S267&gt;S268,M267,M268),"-")</f>
        <v>-</v>
      </c>
      <c r="R272" s="610"/>
      <c r="S272" s="611"/>
      <c r="T272" s="530"/>
      <c r="U272" s="530"/>
      <c r="V272" s="612" t="s">
        <v>1257</v>
      </c>
      <c r="W272" s="613" t="str">
        <f>IF(COUNTBLANK(AC267:AC268)=0,IF(AC267&gt;AC268,W267,W268),"-")</f>
        <v>-</v>
      </c>
      <c r="AB272" s="614"/>
      <c r="AC272" s="615"/>
      <c r="AD272" s="530"/>
      <c r="AE272" s="530"/>
      <c r="AF272" s="616" t="s">
        <v>1258</v>
      </c>
      <c r="AG272" s="617" t="str">
        <f>IF(COUNTBLANK(AM267:AM268)=0,IF(AM267&gt;AM268,AG267,AG268),"-")</f>
        <v>-</v>
      </c>
      <c r="AL272" s="618"/>
      <c r="AM272" s="619"/>
      <c r="AN272" s="259"/>
    </row>
    <row r="273" ht="27.0" customHeight="1">
      <c r="A273" s="259"/>
      <c r="B273" s="571" t="s">
        <v>1259</v>
      </c>
      <c r="C273" s="620" t="str">
        <f>IF(COUNTBLANK(I267:I268)=0,IF(I267&gt;I268,C268,C267),"-")</f>
        <v>-</v>
      </c>
      <c r="H273" s="621"/>
      <c r="I273" s="239"/>
      <c r="J273" s="530"/>
      <c r="K273" s="530"/>
      <c r="L273" s="573" t="s">
        <v>1260</v>
      </c>
      <c r="M273" s="620" t="str">
        <f>IF(COUNTBLANK(S267:S268)=0,IF(S267&gt;S268,M268,M267),"-")</f>
        <v>-</v>
      </c>
      <c r="R273" s="621"/>
      <c r="S273" s="622"/>
      <c r="T273" s="530"/>
      <c r="U273" s="530"/>
      <c r="V273" s="574" t="s">
        <v>1261</v>
      </c>
      <c r="W273" s="620" t="str">
        <f>IF(COUNTBLANK(AC267:AC268)=0,IF(AC267&gt;AC268,W268,W267),"-")</f>
        <v>-</v>
      </c>
      <c r="AB273" s="621"/>
      <c r="AC273" s="623"/>
      <c r="AD273" s="530"/>
      <c r="AE273" s="530"/>
      <c r="AF273" s="575" t="s">
        <v>1262</v>
      </c>
      <c r="AG273" s="620" t="str">
        <f>IF(COUNTBLANK(AM267:AM268)=0,IF(AM267&gt;AM268,AG268,AG267),"-")</f>
        <v>-</v>
      </c>
      <c r="AL273" s="621"/>
      <c r="AM273" s="624"/>
      <c r="AN273" s="259"/>
    </row>
    <row r="274" ht="27.0" customHeight="1">
      <c r="A274" s="259"/>
      <c r="B274" s="625" t="s">
        <v>1263</v>
      </c>
      <c r="C274" s="626" t="str">
        <f>IF(COUNTBLANK(I261:I264)=0,IF(I263&gt;I264,C264,C263),"-")</f>
        <v>-</v>
      </c>
      <c r="D274" s="185"/>
      <c r="E274" s="185"/>
      <c r="F274" s="185"/>
      <c r="G274" s="185"/>
      <c r="H274" s="627"/>
      <c r="I274" s="246"/>
      <c r="J274" s="530"/>
      <c r="K274" s="530"/>
      <c r="L274" s="628" t="s">
        <v>1264</v>
      </c>
      <c r="M274" s="629" t="str">
        <f>IF(COUNTBLANK(S261:S264)=0,IF(S263&gt;S264,M264,M263),"-")</f>
        <v>-</v>
      </c>
      <c r="N274" s="129"/>
      <c r="O274" s="129"/>
      <c r="P274" s="129"/>
      <c r="Q274" s="129"/>
      <c r="R274" s="630"/>
      <c r="S274" s="631"/>
      <c r="T274" s="530"/>
      <c r="U274" s="530"/>
      <c r="V274" s="632" t="s">
        <v>1265</v>
      </c>
      <c r="W274" s="633" t="str">
        <f>IF(COUNTBLANK(AC261:AC264)=0,IF(AC263&gt;AC264,W264,W263),"-")</f>
        <v>-</v>
      </c>
      <c r="X274" s="135"/>
      <c r="Y274" s="135"/>
      <c r="Z274" s="135"/>
      <c r="AA274" s="135"/>
      <c r="AB274" s="634"/>
      <c r="AC274" s="635"/>
      <c r="AD274" s="530"/>
      <c r="AE274" s="530"/>
      <c r="AF274" s="636" t="s">
        <v>1266</v>
      </c>
      <c r="AG274" s="637" t="str">
        <f>IF(COUNTBLANK(AM261:AM264)=0,IF(AM263&gt;AM264,AG264,AG263),"-")</f>
        <v>-</v>
      </c>
      <c r="AH274" s="192"/>
      <c r="AI274" s="192"/>
      <c r="AJ274" s="192"/>
      <c r="AK274" s="192"/>
      <c r="AL274" s="638"/>
      <c r="AM274" s="639"/>
      <c r="AN274" s="259"/>
    </row>
    <row r="275" ht="27.0" customHeight="1">
      <c r="A275" s="259"/>
      <c r="B275" s="259"/>
      <c r="C275" s="259"/>
      <c r="D275" s="259"/>
      <c r="E275" s="259"/>
      <c r="F275" s="259"/>
      <c r="G275" s="259"/>
      <c r="H275" s="259"/>
      <c r="I275" s="259"/>
      <c r="J275" s="259"/>
      <c r="K275" s="259"/>
      <c r="L275" s="259"/>
      <c r="M275" s="259"/>
      <c r="N275" s="259"/>
      <c r="O275" s="259"/>
      <c r="P275" s="259"/>
      <c r="Q275" s="259"/>
      <c r="R275" s="259"/>
      <c r="S275" s="259"/>
      <c r="T275" s="259"/>
      <c r="U275" s="259"/>
      <c r="V275" s="259"/>
      <c r="W275" s="259"/>
      <c r="X275" s="259"/>
      <c r="Y275" s="259"/>
      <c r="Z275" s="259"/>
      <c r="AA275" s="259"/>
      <c r="AB275" s="259"/>
      <c r="AC275" s="259"/>
      <c r="AD275" s="259"/>
      <c r="AE275" s="259"/>
      <c r="AF275" s="259"/>
      <c r="AG275" s="259"/>
      <c r="AH275" s="259"/>
      <c r="AI275" s="259"/>
      <c r="AJ275" s="259"/>
      <c r="AK275" s="259"/>
      <c r="AL275" s="259"/>
      <c r="AM275" s="259"/>
      <c r="AN275" s="259"/>
    </row>
    <row r="276" ht="27.0" customHeight="1">
      <c r="A276" s="259"/>
      <c r="B276" s="46" t="s">
        <v>904</v>
      </c>
      <c r="C276" s="47"/>
      <c r="D276" s="47"/>
      <c r="E276" s="47"/>
      <c r="F276" s="47"/>
      <c r="G276" s="47"/>
      <c r="H276" s="47"/>
      <c r="I276" s="47"/>
      <c r="J276" s="549"/>
      <c r="K276" s="549"/>
      <c r="L276" s="48" t="s">
        <v>905</v>
      </c>
      <c r="M276" s="49"/>
      <c r="N276" s="49"/>
      <c r="O276" s="49"/>
      <c r="P276" s="49"/>
      <c r="Q276" s="49"/>
      <c r="R276" s="49"/>
      <c r="S276" s="49"/>
      <c r="T276" s="549"/>
      <c r="U276" s="549"/>
      <c r="V276" s="50" t="s">
        <v>906</v>
      </c>
      <c r="W276" s="51"/>
      <c r="X276" s="51"/>
      <c r="Y276" s="51"/>
      <c r="Z276" s="51"/>
      <c r="AA276" s="51"/>
      <c r="AB276" s="51"/>
      <c r="AC276" s="51"/>
      <c r="AD276" s="549"/>
      <c r="AE276" s="549"/>
      <c r="AF276" s="52" t="s">
        <v>907</v>
      </c>
      <c r="AG276" s="53"/>
      <c r="AH276" s="53"/>
      <c r="AI276" s="53"/>
      <c r="AJ276" s="53"/>
      <c r="AK276" s="53"/>
      <c r="AL276" s="53"/>
      <c r="AM276" s="53"/>
      <c r="AN276" s="259"/>
    </row>
    <row r="277" ht="27.0" customHeight="1">
      <c r="A277" s="259"/>
      <c r="B277" s="551" t="str">
        <f>B254</f>
        <v>PARTIE 1 : 07H30 - 09H30 (VEN)</v>
      </c>
      <c r="C277" s="550"/>
      <c r="D277" s="550"/>
      <c r="E277" s="550"/>
      <c r="F277" s="550"/>
      <c r="G277" s="550"/>
      <c r="H277" s="552" t="s">
        <v>56</v>
      </c>
      <c r="I277" s="553" t="s">
        <v>57</v>
      </c>
      <c r="J277" s="550"/>
      <c r="K277" s="550"/>
      <c r="L277" s="554" t="str">
        <f>B277</f>
        <v>PARTIE 1 : 07H30 - 09H30 (VEN)</v>
      </c>
      <c r="M277" s="550"/>
      <c r="N277" s="550"/>
      <c r="O277" s="550"/>
      <c r="P277" s="550"/>
      <c r="Q277" s="550"/>
      <c r="R277" s="552" t="s">
        <v>56</v>
      </c>
      <c r="S277" s="553" t="s">
        <v>57</v>
      </c>
      <c r="T277" s="550"/>
      <c r="U277" s="550"/>
      <c r="V277" s="555" t="str">
        <f>B277</f>
        <v>PARTIE 1 : 07H30 - 09H30 (VEN)</v>
      </c>
      <c r="W277" s="550"/>
      <c r="X277" s="550"/>
      <c r="Y277" s="550"/>
      <c r="Z277" s="550"/>
      <c r="AA277" s="550"/>
      <c r="AB277" s="552" t="s">
        <v>56</v>
      </c>
      <c r="AC277" s="553" t="s">
        <v>57</v>
      </c>
      <c r="AD277" s="550"/>
      <c r="AE277" s="550"/>
      <c r="AF277" s="556" t="str">
        <f>B277</f>
        <v>PARTIE 1 : 07H30 - 09H30 (VEN)</v>
      </c>
      <c r="AG277" s="550"/>
      <c r="AH277" s="550"/>
      <c r="AI277" s="550"/>
      <c r="AJ277" s="550"/>
      <c r="AK277" s="550"/>
      <c r="AL277" s="552" t="s">
        <v>56</v>
      </c>
      <c r="AM277" s="553" t="s">
        <v>57</v>
      </c>
      <c r="AN277" s="259"/>
    </row>
    <row r="278" ht="27.0" customHeight="1">
      <c r="A278" s="259"/>
      <c r="B278" s="558">
        <v>49.0</v>
      </c>
      <c r="C278" s="63" t="str">
        <f>IFERROR(VLOOKUP("25A",$G$8:$N$135,3,FALSE),"")</f>
        <v>OFFROY Gerard (77)</v>
      </c>
      <c r="D278" s="64"/>
      <c r="E278" s="64"/>
      <c r="F278" s="64"/>
      <c r="G278" s="65"/>
      <c r="H278" s="559"/>
      <c r="I278" s="67"/>
      <c r="J278" s="560"/>
      <c r="K278" s="557"/>
      <c r="L278" s="561">
        <v>51.0</v>
      </c>
      <c r="M278" s="70" t="str">
        <f>IFERROR(VLOOKUP("26A",$G$8:$N$135,3,FALSE),"")</f>
        <v>GIROUD GUILLET Guy (38)</v>
      </c>
      <c r="N278" s="71"/>
      <c r="O278" s="71"/>
      <c r="P278" s="71"/>
      <c r="Q278" s="72"/>
      <c r="R278" s="562"/>
      <c r="S278" s="74"/>
      <c r="T278" s="560"/>
      <c r="U278" s="557"/>
      <c r="V278" s="563">
        <v>53.0</v>
      </c>
      <c r="W278" s="76" t="str">
        <f>IFERROR(VLOOKUP("27A",$G$8:$N$135,3,FALSE),"")</f>
        <v>BRETON Alexis (42)</v>
      </c>
      <c r="X278" s="77"/>
      <c r="Y278" s="77"/>
      <c r="Z278" s="77"/>
      <c r="AA278" s="78"/>
      <c r="AB278" s="564"/>
      <c r="AC278" s="80"/>
      <c r="AD278" s="560"/>
      <c r="AE278" s="557"/>
      <c r="AF278" s="565">
        <v>55.0</v>
      </c>
      <c r="AG278" s="82" t="str">
        <f>IFERROR(VLOOKUP("28A",$G$8:$N$135,3,FALSE),"")</f>
        <v>DARNAND Yannick (01)</v>
      </c>
      <c r="AH278" s="83"/>
      <c r="AI278" s="83"/>
      <c r="AJ278" s="83"/>
      <c r="AK278" s="84"/>
      <c r="AL278" s="566"/>
      <c r="AM278" s="86"/>
      <c r="AN278" s="259"/>
    </row>
    <row r="279" ht="27.0" customHeight="1">
      <c r="A279" s="259"/>
      <c r="B279" s="87"/>
      <c r="C279" s="88" t="str">
        <f>IFERROR(VLOOKUP("25B",$G$8:$N$135,3,FALSE),"")</f>
        <v>GIT Christian (26)</v>
      </c>
      <c r="D279" s="89"/>
      <c r="E279" s="89"/>
      <c r="F279" s="89"/>
      <c r="G279" s="90"/>
      <c r="H279" s="567"/>
      <c r="I279" s="92"/>
      <c r="J279" s="560"/>
      <c r="K279" s="557"/>
      <c r="L279" s="93"/>
      <c r="M279" s="94" t="str">
        <f>IFERROR(VLOOKUP("26B",$G$8:$N$135,3,FALSE),"")</f>
        <v>GABET Jean-Pierre (69)</v>
      </c>
      <c r="N279" s="95"/>
      <c r="O279" s="95"/>
      <c r="P279" s="95"/>
      <c r="Q279" s="96"/>
      <c r="R279" s="568"/>
      <c r="S279" s="98"/>
      <c r="T279" s="560"/>
      <c r="U279" s="557"/>
      <c r="V279" s="99"/>
      <c r="W279" s="100" t="str">
        <f>IFERROR(VLOOKUP("27B",$G$8:$N$135,3,FALSE),"")</f>
        <v>VIGNAULT Bernard (86)</v>
      </c>
      <c r="X279" s="101"/>
      <c r="Y279" s="101"/>
      <c r="Z279" s="101"/>
      <c r="AA279" s="102"/>
      <c r="AB279" s="569"/>
      <c r="AC279" s="104"/>
      <c r="AD279" s="560"/>
      <c r="AE279" s="557"/>
      <c r="AF279" s="105"/>
      <c r="AG279" s="106" t="str">
        <f>IFERROR(VLOOKUP("28B",$G$8:$N$135,3,FALSE),"")</f>
        <v>PAURON Andre (02)</v>
      </c>
      <c r="AH279" s="107"/>
      <c r="AI279" s="107"/>
      <c r="AJ279" s="107"/>
      <c r="AK279" s="108"/>
      <c r="AL279" s="570"/>
      <c r="AM279" s="110"/>
      <c r="AN279" s="259"/>
    </row>
    <row r="280" ht="27.0" customHeight="1">
      <c r="A280" s="259"/>
      <c r="B280" s="571">
        <v>50.0</v>
      </c>
      <c r="C280" s="112" t="str">
        <f>IFERROR(VLOOKUP("25C",$G$8:$N$135,3,FALSE),"")</f>
        <v>MONTET Michel (69)</v>
      </c>
      <c r="G280" s="113"/>
      <c r="H280" s="572"/>
      <c r="I280" s="115"/>
      <c r="J280" s="560"/>
      <c r="K280" s="557"/>
      <c r="L280" s="573">
        <v>52.0</v>
      </c>
      <c r="M280" s="112" t="str">
        <f>IFERROR(VLOOKUP("26C",$G$8:$N$135,3,FALSE),"")</f>
        <v>RODIERE Francis (81)</v>
      </c>
      <c r="Q280" s="113"/>
      <c r="R280" s="572"/>
      <c r="S280" s="117"/>
      <c r="T280" s="560"/>
      <c r="U280" s="557"/>
      <c r="V280" s="574">
        <v>54.0</v>
      </c>
      <c r="W280" s="112" t="str">
        <f>IFERROR(VLOOKUP("27C",$G$8:$N$135,3,FALSE),"")</f>
        <v>ZANNIER Franck (75)</v>
      </c>
      <c r="AA280" s="113"/>
      <c r="AB280" s="572"/>
      <c r="AC280" s="119"/>
      <c r="AD280" s="560"/>
      <c r="AE280" s="557"/>
      <c r="AF280" s="575">
        <v>56.0</v>
      </c>
      <c r="AG280" s="112" t="str">
        <f>IFERROR(VLOOKUP("28C",$G$8:$N$135,3,FALSE),"")</f>
        <v>CARVALHO Baptiste (36)</v>
      </c>
      <c r="AK280" s="113"/>
      <c r="AL280" s="572"/>
      <c r="AM280" s="121"/>
      <c r="AN280" s="259"/>
    </row>
    <row r="281" ht="27.0" customHeight="1">
      <c r="A281" s="259"/>
      <c r="B281" s="122"/>
      <c r="C281" s="123" t="str">
        <f>IFERROR(VLOOKUP("25D",$G$8:$N$135,3,FALSE),"")</f>
        <v>VANNIER Christophe (27)</v>
      </c>
      <c r="G281" s="124"/>
      <c r="H281" s="576"/>
      <c r="I281" s="126"/>
      <c r="J281" s="560"/>
      <c r="K281" s="557"/>
      <c r="L281" s="127"/>
      <c r="M281" s="128" t="str">
        <f>IFERROR(VLOOKUP("26D",$G$8:$N$135,3,FALSE),"")</f>
        <v>LANCEL Jean-Pierre (94)</v>
      </c>
      <c r="N281" s="129"/>
      <c r="O281" s="129"/>
      <c r="P281" s="129"/>
      <c r="Q281" s="130"/>
      <c r="R281" s="577"/>
      <c r="S281" s="132"/>
      <c r="T281" s="560"/>
      <c r="U281" s="557"/>
      <c r="V281" s="133"/>
      <c r="W281" s="134" t="str">
        <f>IFERROR(VLOOKUP("27D",$G$8:$N$135,3,FALSE),"")</f>
        <v>LOMBARD Regis (38)</v>
      </c>
      <c r="X281" s="135"/>
      <c r="Y281" s="135"/>
      <c r="Z281" s="135"/>
      <c r="AA281" s="136"/>
      <c r="AB281" s="578"/>
      <c r="AC281" s="138"/>
      <c r="AD281" s="560"/>
      <c r="AE281" s="557"/>
      <c r="AF281" s="139"/>
      <c r="AG281" s="140" t="str">
        <f>IFERROR(VLOOKUP("28D",$G$8:$N$135,3,FALSE),"")</f>
        <v>BALLIGAND Patrick (69)</v>
      </c>
      <c r="AK281" s="141"/>
      <c r="AL281" s="579"/>
      <c r="AM281" s="143"/>
      <c r="AN281" s="259"/>
    </row>
    <row r="282" ht="13.5" customHeight="1">
      <c r="A282" s="259"/>
      <c r="B282" s="145" t="s">
        <v>60</v>
      </c>
      <c r="C282" s="146" t="s">
        <v>5</v>
      </c>
      <c r="D282" s="147"/>
      <c r="E282" s="147"/>
      <c r="F282" s="147"/>
      <c r="G282" s="148"/>
      <c r="H282" s="149" t="s">
        <v>57</v>
      </c>
      <c r="I282" s="150"/>
      <c r="J282" s="151"/>
      <c r="K282" s="144"/>
      <c r="L282" s="152" t="s">
        <v>60</v>
      </c>
      <c r="M282" s="153" t="s">
        <v>5</v>
      </c>
      <c r="N282" s="154"/>
      <c r="O282" s="154"/>
      <c r="P282" s="154"/>
      <c r="Q282" s="155"/>
      <c r="R282" s="156" t="s">
        <v>57</v>
      </c>
      <c r="S282" s="157"/>
      <c r="T282" s="151"/>
      <c r="U282" s="144"/>
      <c r="V282" s="158" t="s">
        <v>60</v>
      </c>
      <c r="W282" s="159" t="s">
        <v>5</v>
      </c>
      <c r="X282" s="160"/>
      <c r="Y282" s="160"/>
      <c r="Z282" s="160"/>
      <c r="AA282" s="161"/>
      <c r="AB282" s="162" t="s">
        <v>57</v>
      </c>
      <c r="AC282" s="163"/>
      <c r="AD282" s="151"/>
      <c r="AE282" s="144"/>
      <c r="AF282" s="164" t="s">
        <v>60</v>
      </c>
      <c r="AG282" s="165" t="s">
        <v>5</v>
      </c>
      <c r="AH282" s="166"/>
      <c r="AI282" s="166"/>
      <c r="AJ282" s="166"/>
      <c r="AK282" s="167"/>
      <c r="AL282" s="168" t="s">
        <v>57</v>
      </c>
      <c r="AM282" s="169"/>
      <c r="AN282" s="259"/>
    </row>
    <row r="283" ht="27.0" customHeight="1">
      <c r="A283" s="259"/>
      <c r="B283" s="551" t="str">
        <f>B260</f>
        <v>PARTIE 2 : 10H15 - 12H15</v>
      </c>
      <c r="C283" s="580"/>
      <c r="D283" s="580"/>
      <c r="E283" s="580"/>
      <c r="F283" s="580"/>
      <c r="G283" s="580"/>
      <c r="H283" s="552" t="s">
        <v>56</v>
      </c>
      <c r="I283" s="553" t="s">
        <v>57</v>
      </c>
      <c r="J283" s="151"/>
      <c r="K283" s="151"/>
      <c r="L283" s="581" t="str">
        <f>B283</f>
        <v>PARTIE 2 : 10H15 - 12H15</v>
      </c>
      <c r="M283" s="580"/>
      <c r="N283" s="580"/>
      <c r="O283" s="580"/>
      <c r="P283" s="580"/>
      <c r="Q283" s="580"/>
      <c r="R283" s="552" t="s">
        <v>56</v>
      </c>
      <c r="S283" s="553" t="s">
        <v>57</v>
      </c>
      <c r="T283" s="151"/>
      <c r="U283" s="151"/>
      <c r="V283" s="582" t="str">
        <f>B283</f>
        <v>PARTIE 2 : 10H15 - 12H15</v>
      </c>
      <c r="W283" s="580"/>
      <c r="X283" s="580"/>
      <c r="Y283" s="580"/>
      <c r="Z283" s="580"/>
      <c r="AA283" s="580"/>
      <c r="AB283" s="552" t="s">
        <v>56</v>
      </c>
      <c r="AC283" s="553" t="s">
        <v>57</v>
      </c>
      <c r="AD283" s="151"/>
      <c r="AE283" s="151"/>
      <c r="AF283" s="583" t="str">
        <f>B283</f>
        <v>PARTIE 2 : 10H15 - 12H15</v>
      </c>
      <c r="AG283" s="580"/>
      <c r="AH283" s="580"/>
      <c r="AI283" s="580"/>
      <c r="AJ283" s="580"/>
      <c r="AK283" s="580"/>
      <c r="AL283" s="552" t="s">
        <v>56</v>
      </c>
      <c r="AM283" s="553" t="s">
        <v>57</v>
      </c>
      <c r="AN283" s="259"/>
    </row>
    <row r="284" ht="27.0" customHeight="1">
      <c r="A284" s="259"/>
      <c r="B284" s="558">
        <v>51.0</v>
      </c>
      <c r="C284" s="175" t="str">
        <f>IF(COUNTBLANK(I278:I281)=0,IF(I278&gt;I279,C278,C279),"-")</f>
        <v>-</v>
      </c>
      <c r="D284" s="64"/>
      <c r="E284" s="64"/>
      <c r="F284" s="64"/>
      <c r="G284" s="65"/>
      <c r="H284" s="559"/>
      <c r="I284" s="67"/>
      <c r="J284" s="560"/>
      <c r="K284" s="557"/>
      <c r="L284" s="561">
        <v>53.0</v>
      </c>
      <c r="M284" s="176" t="str">
        <f>IF(COUNTBLANK(S278:S281)=0,IF(S278&gt;S279,M278,M279),"-")</f>
        <v>-</v>
      </c>
      <c r="N284" s="71"/>
      <c r="O284" s="71"/>
      <c r="P284" s="71"/>
      <c r="Q284" s="72"/>
      <c r="R284" s="562"/>
      <c r="S284" s="74"/>
      <c r="T284" s="560"/>
      <c r="U284" s="557"/>
      <c r="V284" s="563">
        <v>55.0</v>
      </c>
      <c r="W284" s="177" t="str">
        <f>IF(COUNTBLANK(AC278:AC281)=0,IF(AC278&gt;AC279,W278,W279),"-")</f>
        <v>-</v>
      </c>
      <c r="X284" s="77"/>
      <c r="Y284" s="77"/>
      <c r="Z284" s="77"/>
      <c r="AA284" s="78"/>
      <c r="AB284" s="564"/>
      <c r="AC284" s="80"/>
      <c r="AD284" s="560"/>
      <c r="AE284" s="557"/>
      <c r="AF284" s="565">
        <v>57.0</v>
      </c>
      <c r="AG284" s="178" t="str">
        <f>IF(COUNTBLANK(AM278:AM281)=0,IF(AM278&gt;AM279,AG278,AG279),"-")</f>
        <v>-</v>
      </c>
      <c r="AH284" s="83"/>
      <c r="AI284" s="83"/>
      <c r="AJ284" s="83"/>
      <c r="AK284" s="84"/>
      <c r="AL284" s="566"/>
      <c r="AM284" s="86"/>
      <c r="AN284" s="259"/>
    </row>
    <row r="285" ht="27.0" customHeight="1">
      <c r="A285" s="259"/>
      <c r="B285" s="87"/>
      <c r="C285" s="179" t="str">
        <f>IF(COUNTBLANK(I278:I281)=0,IF(I280&gt;I281,C280,C281),"-")</f>
        <v>-</v>
      </c>
      <c r="D285" s="89"/>
      <c r="E285" s="89"/>
      <c r="F285" s="89"/>
      <c r="G285" s="90"/>
      <c r="H285" s="567"/>
      <c r="I285" s="92"/>
      <c r="J285" s="560"/>
      <c r="K285" s="557"/>
      <c r="L285" s="93"/>
      <c r="M285" s="180" t="str">
        <f>IF(COUNTBLANK(S278:S281)=0,IF(S280&gt;S281,M280,M281),"-")</f>
        <v>-</v>
      </c>
      <c r="N285" s="95"/>
      <c r="O285" s="95"/>
      <c r="P285" s="95"/>
      <c r="Q285" s="96"/>
      <c r="R285" s="568"/>
      <c r="S285" s="98"/>
      <c r="T285" s="560"/>
      <c r="U285" s="557"/>
      <c r="V285" s="99"/>
      <c r="W285" s="181" t="str">
        <f>IF(COUNTBLANK(AC278:AC281)=0,IF(AC280&gt;AC281,W280,W281),"-")</f>
        <v>-</v>
      </c>
      <c r="X285" s="101"/>
      <c r="Y285" s="101"/>
      <c r="Z285" s="101"/>
      <c r="AA285" s="102"/>
      <c r="AB285" s="569"/>
      <c r="AC285" s="104"/>
      <c r="AD285" s="560"/>
      <c r="AE285" s="557"/>
      <c r="AF285" s="105"/>
      <c r="AG285" s="182" t="str">
        <f>IF(COUNTBLANK(AM278:AM281)=0,IF(AM280&gt;AM281,AG280,AG281),"-")</f>
        <v>-</v>
      </c>
      <c r="AH285" s="107"/>
      <c r="AI285" s="107"/>
      <c r="AJ285" s="107"/>
      <c r="AK285" s="108"/>
      <c r="AL285" s="570"/>
      <c r="AM285" s="110"/>
      <c r="AN285" s="259"/>
    </row>
    <row r="286" ht="27.0" customHeight="1">
      <c r="A286" s="259"/>
      <c r="B286" s="571">
        <v>52.0</v>
      </c>
      <c r="C286" s="183" t="str">
        <f>IF(COUNTBLANK(I278:I281)=0,IF(I278&gt;I279,C279,C278),"-")</f>
        <v>-</v>
      </c>
      <c r="G286" s="113"/>
      <c r="H286" s="572"/>
      <c r="I286" s="115"/>
      <c r="J286" s="560"/>
      <c r="K286" s="557"/>
      <c r="L286" s="573">
        <v>54.0</v>
      </c>
      <c r="M286" s="183" t="str">
        <f>IF(COUNTBLANK(S278:S281)=0,IF(S278&gt;S279,M279,M278),"-")</f>
        <v>-</v>
      </c>
      <c r="Q286" s="113"/>
      <c r="R286" s="572"/>
      <c r="S286" s="117"/>
      <c r="T286" s="560"/>
      <c r="U286" s="557"/>
      <c r="V286" s="574">
        <v>56.0</v>
      </c>
      <c r="W286" s="183" t="str">
        <f>IF(COUNTBLANK(AC278:AC281)=0,IF(AC278&gt;AC279,W279,W278),"-")</f>
        <v>-</v>
      </c>
      <c r="AA286" s="113"/>
      <c r="AB286" s="572"/>
      <c r="AC286" s="119"/>
      <c r="AD286" s="560"/>
      <c r="AE286" s="557"/>
      <c r="AF286" s="575">
        <v>58.0</v>
      </c>
      <c r="AG286" s="183" t="str">
        <f>IF(COUNTBLANK(AM278:AM281)=0,IF(AM278&gt;AM279,AG279,AG278),"-")</f>
        <v>-</v>
      </c>
      <c r="AK286" s="113"/>
      <c r="AL286" s="572"/>
      <c r="AM286" s="121"/>
      <c r="AN286" s="259"/>
    </row>
    <row r="287" ht="27.0" customHeight="1">
      <c r="A287" s="259"/>
      <c r="B287" s="122"/>
      <c r="C287" s="184" t="str">
        <f>IF(COUNTBLANK(I278:I281)=0,IF(I280&gt;I281,C281,C280),"-")</f>
        <v>-</v>
      </c>
      <c r="D287" s="185"/>
      <c r="E287" s="185"/>
      <c r="F287" s="185"/>
      <c r="G287" s="186"/>
      <c r="H287" s="586"/>
      <c r="I287" s="188"/>
      <c r="J287" s="560"/>
      <c r="K287" s="557"/>
      <c r="L287" s="127"/>
      <c r="M287" s="189" t="str">
        <f>IF(COUNTBLANK(S278:S281)=0,IF(S280&gt;S281,M281,M280),"-")</f>
        <v>-</v>
      </c>
      <c r="N287" s="129"/>
      <c r="O287" s="129"/>
      <c r="P287" s="129"/>
      <c r="Q287" s="130"/>
      <c r="R287" s="577"/>
      <c r="S287" s="132"/>
      <c r="T287" s="560"/>
      <c r="U287" s="557"/>
      <c r="V287" s="133"/>
      <c r="W287" s="190" t="str">
        <f>IF(COUNTBLANK(AC278:AC281)=0,IF(AC280&gt;AC281,W281,W280),"-")</f>
        <v>-</v>
      </c>
      <c r="X287" s="135"/>
      <c r="Y287" s="135"/>
      <c r="Z287" s="135"/>
      <c r="AA287" s="136"/>
      <c r="AB287" s="578"/>
      <c r="AC287" s="138"/>
      <c r="AD287" s="560"/>
      <c r="AE287" s="557"/>
      <c r="AF287" s="139"/>
      <c r="AG287" s="191" t="str">
        <f>IF(COUNTBLANK(AM278:AM281)=0,IF(AM280&gt;AM281,AG281,AG280),"-")</f>
        <v>-</v>
      </c>
      <c r="AH287" s="192"/>
      <c r="AI287" s="192"/>
      <c r="AJ287" s="192"/>
      <c r="AK287" s="193"/>
      <c r="AL287" s="588"/>
      <c r="AM287" s="195"/>
      <c r="AN287" s="259"/>
    </row>
    <row r="288" ht="13.5" customHeight="1">
      <c r="A288" s="259"/>
      <c r="B288" s="145" t="s">
        <v>60</v>
      </c>
      <c r="C288" s="146" t="s">
        <v>5</v>
      </c>
      <c r="D288" s="147"/>
      <c r="E288" s="147"/>
      <c r="F288" s="147"/>
      <c r="G288" s="148"/>
      <c r="H288" s="149" t="s">
        <v>57</v>
      </c>
      <c r="I288" s="150"/>
      <c r="J288" s="151"/>
      <c r="K288" s="144"/>
      <c r="L288" s="152" t="s">
        <v>60</v>
      </c>
      <c r="M288" s="153" t="s">
        <v>5</v>
      </c>
      <c r="N288" s="154"/>
      <c r="O288" s="154"/>
      <c r="P288" s="154"/>
      <c r="Q288" s="155"/>
      <c r="R288" s="156" t="s">
        <v>57</v>
      </c>
      <c r="S288" s="157"/>
      <c r="T288" s="151"/>
      <c r="U288" s="144"/>
      <c r="V288" s="158" t="s">
        <v>60</v>
      </c>
      <c r="W288" s="159" t="s">
        <v>5</v>
      </c>
      <c r="X288" s="160"/>
      <c r="Y288" s="160"/>
      <c r="Z288" s="160"/>
      <c r="AA288" s="161"/>
      <c r="AB288" s="162" t="s">
        <v>57</v>
      </c>
      <c r="AC288" s="163"/>
      <c r="AD288" s="151"/>
      <c r="AE288" s="144"/>
      <c r="AF288" s="196" t="s">
        <v>60</v>
      </c>
      <c r="AG288" s="197" t="s">
        <v>5</v>
      </c>
      <c r="AH288" s="198"/>
      <c r="AI288" s="198"/>
      <c r="AJ288" s="198"/>
      <c r="AK288" s="199"/>
      <c r="AL288" s="200" t="s">
        <v>57</v>
      </c>
      <c r="AM288" s="201"/>
      <c r="AN288" s="259"/>
    </row>
    <row r="289" ht="27.0" customHeight="1">
      <c r="A289" s="259"/>
      <c r="B289" s="551" t="str">
        <f>B266</f>
        <v>BARRAGES : 14H15 - 16H15</v>
      </c>
      <c r="C289" s="580"/>
      <c r="D289" s="580"/>
      <c r="E289" s="580"/>
      <c r="F289" s="580"/>
      <c r="G289" s="580"/>
      <c r="H289" s="552" t="s">
        <v>56</v>
      </c>
      <c r="I289" s="553" t="s">
        <v>57</v>
      </c>
      <c r="J289" s="151"/>
      <c r="K289" s="151"/>
      <c r="L289" s="581" t="str">
        <f>B289</f>
        <v>BARRAGES : 14H15 - 16H15</v>
      </c>
      <c r="M289" s="580"/>
      <c r="N289" s="580"/>
      <c r="O289" s="580"/>
      <c r="P289" s="580"/>
      <c r="Q289" s="580"/>
      <c r="R289" s="552" t="s">
        <v>56</v>
      </c>
      <c r="S289" s="553" t="s">
        <v>57</v>
      </c>
      <c r="T289" s="151"/>
      <c r="U289" s="151"/>
      <c r="V289" s="582" t="str">
        <f>B289</f>
        <v>BARRAGES : 14H15 - 16H15</v>
      </c>
      <c r="W289" s="580"/>
      <c r="X289" s="580"/>
      <c r="Y289" s="580"/>
      <c r="Z289" s="580"/>
      <c r="AA289" s="580"/>
      <c r="AB289" s="552" t="s">
        <v>56</v>
      </c>
      <c r="AC289" s="553" t="s">
        <v>57</v>
      </c>
      <c r="AD289" s="151"/>
      <c r="AE289" s="151"/>
      <c r="AF289" s="583" t="str">
        <f>B289</f>
        <v>BARRAGES : 14H15 - 16H15</v>
      </c>
      <c r="AG289" s="580"/>
      <c r="AH289" s="580"/>
      <c r="AI289" s="580"/>
      <c r="AJ289" s="580"/>
      <c r="AK289" s="580"/>
      <c r="AL289" s="552" t="s">
        <v>56</v>
      </c>
      <c r="AM289" s="553" t="s">
        <v>57</v>
      </c>
      <c r="AN289" s="259"/>
    </row>
    <row r="290" ht="27.0" customHeight="1">
      <c r="A290" s="259"/>
      <c r="B290" s="558">
        <v>40.0</v>
      </c>
      <c r="C290" s="63" t="str">
        <f>IF(COUNTBLANK(I284:I287)=0,IF(I284&gt;I285,C285,C284),"-")</f>
        <v>-</v>
      </c>
      <c r="D290" s="64"/>
      <c r="E290" s="64"/>
      <c r="F290" s="64"/>
      <c r="G290" s="65"/>
      <c r="H290" s="559"/>
      <c r="I290" s="67"/>
      <c r="J290" s="560"/>
      <c r="K290" s="557"/>
      <c r="L290" s="561">
        <v>39.0</v>
      </c>
      <c r="M290" s="70" t="str">
        <f>IF(COUNTBLANK(S284:S287)=0,IF(S284&gt;S285,M285,M284),"-")</f>
        <v>-</v>
      </c>
      <c r="N290" s="71"/>
      <c r="O290" s="71"/>
      <c r="P290" s="71"/>
      <c r="Q290" s="72"/>
      <c r="R290" s="562"/>
      <c r="S290" s="74"/>
      <c r="T290" s="560"/>
      <c r="U290" s="557"/>
      <c r="V290" s="563">
        <v>38.0</v>
      </c>
      <c r="W290" s="76" t="str">
        <f>IF(COUNTBLANK(AC284:AC287)=0,IF(AC284&gt;AC285,W285,W284),"-")</f>
        <v>-</v>
      </c>
      <c r="X290" s="77"/>
      <c r="Y290" s="77"/>
      <c r="Z290" s="77"/>
      <c r="AA290" s="78"/>
      <c r="AB290" s="564"/>
      <c r="AC290" s="80"/>
      <c r="AD290" s="560"/>
      <c r="AE290" s="557"/>
      <c r="AF290" s="565">
        <v>37.0</v>
      </c>
      <c r="AG290" s="82" t="str">
        <f>IF(COUNTBLANK(AM284:AM287)=0,IF(AM284&gt;AM285,AG285,AG284),"-")</f>
        <v>-</v>
      </c>
      <c r="AH290" s="83"/>
      <c r="AI290" s="83"/>
      <c r="AJ290" s="83"/>
      <c r="AK290" s="84"/>
      <c r="AL290" s="566"/>
      <c r="AM290" s="86"/>
      <c r="AN290" s="259"/>
    </row>
    <row r="291" ht="27.0" customHeight="1">
      <c r="A291" s="259"/>
      <c r="B291" s="122"/>
      <c r="C291" s="585" t="str">
        <f>IF(COUNTBLANK(I284:I287)=0,IF(I286&gt;I287,C286,C287),"-")</f>
        <v>-</v>
      </c>
      <c r="D291" s="185"/>
      <c r="E291" s="185"/>
      <c r="F291" s="185"/>
      <c r="G291" s="186"/>
      <c r="H291" s="586"/>
      <c r="I291" s="188"/>
      <c r="J291" s="560"/>
      <c r="K291" s="557"/>
      <c r="L291" s="127"/>
      <c r="M291" s="128" t="str">
        <f>IF(COUNTBLANK(S284:S287)=0,IF(S286&gt;S287,M286,M287),"-")</f>
        <v>-</v>
      </c>
      <c r="N291" s="129"/>
      <c r="O291" s="129"/>
      <c r="P291" s="129"/>
      <c r="Q291" s="130"/>
      <c r="R291" s="577"/>
      <c r="S291" s="132"/>
      <c r="T291" s="560"/>
      <c r="U291" s="557"/>
      <c r="V291" s="133"/>
      <c r="W291" s="134" t="str">
        <f>IF(COUNTBLANK(AC284:AC287)=0,IF(AC286&gt;AC287,W286,W287),"-")</f>
        <v>-</v>
      </c>
      <c r="X291" s="135"/>
      <c r="Y291" s="135"/>
      <c r="Z291" s="135"/>
      <c r="AA291" s="136"/>
      <c r="AB291" s="578"/>
      <c r="AC291" s="138"/>
      <c r="AD291" s="560"/>
      <c r="AE291" s="557"/>
      <c r="AF291" s="139"/>
      <c r="AG291" s="587" t="str">
        <f>IF(COUNTBLANK(AM284:AM287)=0,IF(AM286&gt;AM287,AG286,AG287),"-")</f>
        <v>-</v>
      </c>
      <c r="AH291" s="192"/>
      <c r="AI291" s="192"/>
      <c r="AJ291" s="192"/>
      <c r="AK291" s="193"/>
      <c r="AL291" s="588"/>
      <c r="AM291" s="195"/>
      <c r="AN291" s="259"/>
    </row>
    <row r="292" ht="13.5" customHeight="1">
      <c r="A292" s="259"/>
      <c r="B292" s="145" t="s">
        <v>60</v>
      </c>
      <c r="C292" s="146" t="s">
        <v>5</v>
      </c>
      <c r="D292" s="147"/>
      <c r="E292" s="147"/>
      <c r="F292" s="147"/>
      <c r="G292" s="148"/>
      <c r="H292" s="149" t="s">
        <v>57</v>
      </c>
      <c r="I292" s="150"/>
      <c r="J292" s="204"/>
      <c r="K292" s="203"/>
      <c r="L292" s="152" t="s">
        <v>60</v>
      </c>
      <c r="M292" s="153" t="s">
        <v>5</v>
      </c>
      <c r="N292" s="154"/>
      <c r="O292" s="154"/>
      <c r="P292" s="154"/>
      <c r="Q292" s="155"/>
      <c r="R292" s="156" t="s">
        <v>57</v>
      </c>
      <c r="S292" s="157"/>
      <c r="T292" s="204"/>
      <c r="U292" s="203"/>
      <c r="V292" s="158" t="s">
        <v>60</v>
      </c>
      <c r="W292" s="159" t="s">
        <v>5</v>
      </c>
      <c r="X292" s="160"/>
      <c r="Y292" s="160"/>
      <c r="Z292" s="160"/>
      <c r="AA292" s="161"/>
      <c r="AB292" s="162" t="s">
        <v>57</v>
      </c>
      <c r="AC292" s="163"/>
      <c r="AD292" s="204"/>
      <c r="AE292" s="203"/>
      <c r="AF292" s="196" t="s">
        <v>60</v>
      </c>
      <c r="AG292" s="197" t="s">
        <v>5</v>
      </c>
      <c r="AH292" s="198"/>
      <c r="AI292" s="198"/>
      <c r="AJ292" s="198"/>
      <c r="AK292" s="199"/>
      <c r="AL292" s="200" t="s">
        <v>57</v>
      </c>
      <c r="AM292" s="201"/>
      <c r="AN292" s="259"/>
    </row>
    <row r="293" ht="27.0" customHeight="1">
      <c r="A293" s="259"/>
      <c r="B293" s="593"/>
      <c r="C293" s="207"/>
      <c r="D293" s="207"/>
      <c r="E293" s="207"/>
      <c r="F293" s="207"/>
      <c r="G293" s="207"/>
      <c r="H293" s="207"/>
      <c r="I293" s="208"/>
      <c r="J293" s="592"/>
      <c r="K293" s="592"/>
      <c r="L293" s="593"/>
      <c r="M293" s="207"/>
      <c r="N293" s="207"/>
      <c r="O293" s="207"/>
      <c r="P293" s="207"/>
      <c r="Q293" s="207"/>
      <c r="R293" s="207"/>
      <c r="S293" s="207"/>
      <c r="T293" s="592"/>
      <c r="U293" s="592"/>
      <c r="V293" s="593"/>
      <c r="W293" s="207"/>
      <c r="X293" s="207"/>
      <c r="Y293" s="207"/>
      <c r="Z293" s="207"/>
      <c r="AA293" s="207"/>
      <c r="AB293" s="207"/>
      <c r="AC293" s="207"/>
      <c r="AD293" s="592"/>
      <c r="AE293" s="592"/>
      <c r="AF293" s="593"/>
      <c r="AG293" s="207"/>
      <c r="AH293" s="207"/>
      <c r="AI293" s="207"/>
      <c r="AJ293" s="207"/>
      <c r="AK293" s="207"/>
      <c r="AL293" s="207"/>
      <c r="AM293" s="207"/>
      <c r="AN293" s="259"/>
    </row>
    <row r="294" ht="27.0" customHeight="1">
      <c r="A294" s="259"/>
      <c r="B294" s="558" t="s">
        <v>1267</v>
      </c>
      <c r="C294" s="209" t="str">
        <f>IF(COUNTBLANK(I284:I287)=0,IF(I284&gt;I285,C284,C285),"-")</f>
        <v>-</v>
      </c>
      <c r="D294" s="64"/>
      <c r="E294" s="64"/>
      <c r="F294" s="64"/>
      <c r="G294" s="64"/>
      <c r="H294" s="595"/>
      <c r="I294" s="211"/>
      <c r="J294" s="530"/>
      <c r="K294" s="530"/>
      <c r="L294" s="561" t="s">
        <v>1268</v>
      </c>
      <c r="M294" s="212" t="str">
        <f>IF(COUNTBLANK(S284:S287)=0,IF(S284&gt;S285,M284,M285),"-")</f>
        <v>-</v>
      </c>
      <c r="N294" s="71"/>
      <c r="O294" s="71"/>
      <c r="P294" s="71"/>
      <c r="Q294" s="71"/>
      <c r="R294" s="597"/>
      <c r="S294" s="598"/>
      <c r="T294" s="530"/>
      <c r="U294" s="530"/>
      <c r="V294" s="563" t="s">
        <v>1269</v>
      </c>
      <c r="W294" s="215" t="str">
        <f>IF(COUNTBLANK(AC284:AC287)=0,IF(AC284&gt;AC285,W284,W285),"-")</f>
        <v>-</v>
      </c>
      <c r="X294" s="77"/>
      <c r="Y294" s="77"/>
      <c r="Z294" s="77"/>
      <c r="AA294" s="77"/>
      <c r="AB294" s="600"/>
      <c r="AC294" s="601"/>
      <c r="AD294" s="530"/>
      <c r="AE294" s="530"/>
      <c r="AF294" s="565" t="s">
        <v>1270</v>
      </c>
      <c r="AG294" s="218" t="str">
        <f>IF(COUNTBLANK(AM284:AM287)=0,IF(AM284&gt;AM285,AG284,AG285),"-")</f>
        <v>-</v>
      </c>
      <c r="AH294" s="83"/>
      <c r="AI294" s="83"/>
      <c r="AJ294" s="83"/>
      <c r="AK294" s="83"/>
      <c r="AL294" s="603"/>
      <c r="AM294" s="604"/>
      <c r="AN294" s="259"/>
    </row>
    <row r="295" ht="27.0" customHeight="1">
      <c r="A295" s="259"/>
      <c r="B295" s="605" t="s">
        <v>1271</v>
      </c>
      <c r="C295" s="222" t="str">
        <f>IF(COUNTBLANK(I290:I291)=0,IF(I290&gt;I291,C290,C291),"-")</f>
        <v>-</v>
      </c>
      <c r="H295" s="607"/>
      <c r="I295" s="224"/>
      <c r="J295" s="530"/>
      <c r="K295" s="530"/>
      <c r="L295" s="608" t="s">
        <v>1272</v>
      </c>
      <c r="M295" s="226" t="str">
        <f>IF(COUNTBLANK(S290:S291)=0,IF(S290&gt;S291,M290,M291),"-")</f>
        <v>-</v>
      </c>
      <c r="R295" s="610"/>
      <c r="S295" s="611"/>
      <c r="T295" s="530"/>
      <c r="U295" s="530"/>
      <c r="V295" s="612" t="s">
        <v>1273</v>
      </c>
      <c r="W295" s="230" t="str">
        <f>IF(COUNTBLANK(AC290:AC291)=0,IF(AC290&gt;AC291,W290,W291),"-")</f>
        <v>-</v>
      </c>
      <c r="AB295" s="614"/>
      <c r="AC295" s="615"/>
      <c r="AD295" s="530"/>
      <c r="AE295" s="530"/>
      <c r="AF295" s="616" t="s">
        <v>1274</v>
      </c>
      <c r="AG295" s="234" t="str">
        <f>IF(COUNTBLANK(AM290:AM291)=0,IF(AM290&gt;AM291,AG290,AG291),"-")</f>
        <v>-</v>
      </c>
      <c r="AL295" s="618"/>
      <c r="AM295" s="619"/>
      <c r="AN295" s="259"/>
    </row>
    <row r="296" ht="27.0" customHeight="1">
      <c r="A296" s="259"/>
      <c r="B296" s="571" t="s">
        <v>1275</v>
      </c>
      <c r="C296" s="237" t="str">
        <f>IF(COUNTBLANK(I290:I291)=0,IF(I290&gt;I291,C291,C290),"-")</f>
        <v>-</v>
      </c>
      <c r="H296" s="621"/>
      <c r="I296" s="239"/>
      <c r="J296" s="530"/>
      <c r="K296" s="530"/>
      <c r="L296" s="573" t="s">
        <v>1276</v>
      </c>
      <c r="M296" s="237" t="str">
        <f>IF(COUNTBLANK(S290:S291)=0,IF(S290&gt;S291,M291,M290),"-")</f>
        <v>-</v>
      </c>
      <c r="R296" s="621"/>
      <c r="S296" s="622"/>
      <c r="T296" s="530"/>
      <c r="U296" s="530"/>
      <c r="V296" s="574" t="s">
        <v>1277</v>
      </c>
      <c r="W296" s="237" t="str">
        <f>IF(COUNTBLANK(AC290:AC291)=0,IF(AC290&gt;AC291,W291,W290),"-")</f>
        <v>-</v>
      </c>
      <c r="AB296" s="621"/>
      <c r="AC296" s="623"/>
      <c r="AD296" s="530"/>
      <c r="AE296" s="530"/>
      <c r="AF296" s="575" t="s">
        <v>1278</v>
      </c>
      <c r="AG296" s="237" t="str">
        <f>IF(COUNTBLANK(AM290:AM291)=0,IF(AM290&gt;AM291,AG291,AG290),"-")</f>
        <v>-</v>
      </c>
      <c r="AL296" s="621"/>
      <c r="AM296" s="624"/>
      <c r="AN296" s="259"/>
    </row>
    <row r="297" ht="27.0" customHeight="1">
      <c r="A297" s="259"/>
      <c r="B297" s="625" t="s">
        <v>1279</v>
      </c>
      <c r="C297" s="244" t="str">
        <f>IF(COUNTBLANK(I284:I287)=0,IF(I286&gt;I287,C287,C286),"-")</f>
        <v>-</v>
      </c>
      <c r="D297" s="185"/>
      <c r="E297" s="185"/>
      <c r="F297" s="185"/>
      <c r="G297" s="185"/>
      <c r="H297" s="627"/>
      <c r="I297" s="246"/>
      <c r="J297" s="530"/>
      <c r="K297" s="530"/>
      <c r="L297" s="628" t="s">
        <v>1280</v>
      </c>
      <c r="M297" s="248" t="str">
        <f>IF(COUNTBLANK(S284:S287)=0,IF(S286&gt;S287,M287,M286),"-")</f>
        <v>-</v>
      </c>
      <c r="N297" s="129"/>
      <c r="O297" s="129"/>
      <c r="P297" s="129"/>
      <c r="Q297" s="129"/>
      <c r="R297" s="630"/>
      <c r="S297" s="631"/>
      <c r="T297" s="530"/>
      <c r="U297" s="530"/>
      <c r="V297" s="632" t="s">
        <v>1281</v>
      </c>
      <c r="W297" s="252" t="str">
        <f>IF(COUNTBLANK(AC284:AC287)=0,IF(AC286&gt;AC287,W287,W286),"-")</f>
        <v>-</v>
      </c>
      <c r="X297" s="135"/>
      <c r="Y297" s="135"/>
      <c r="Z297" s="135"/>
      <c r="AA297" s="135"/>
      <c r="AB297" s="634"/>
      <c r="AC297" s="635"/>
      <c r="AD297" s="530"/>
      <c r="AE297" s="530"/>
      <c r="AF297" s="636" t="s">
        <v>1282</v>
      </c>
      <c r="AG297" s="256" t="str">
        <f>IF(COUNTBLANK(AM284:AM287)=0,IF(AM286&gt;AM287,AG287,AG286),"-")</f>
        <v>-</v>
      </c>
      <c r="AH297" s="192"/>
      <c r="AI297" s="192"/>
      <c r="AJ297" s="192"/>
      <c r="AK297" s="192"/>
      <c r="AL297" s="638"/>
      <c r="AM297" s="639"/>
      <c r="AN297" s="259"/>
    </row>
    <row r="298" ht="27.0" customHeight="1">
      <c r="A298" s="259"/>
      <c r="B298" s="259"/>
      <c r="C298" s="259"/>
      <c r="D298" s="259"/>
      <c r="E298" s="259"/>
      <c r="F298" s="259"/>
      <c r="G298" s="259"/>
      <c r="H298" s="259"/>
      <c r="I298" s="259"/>
      <c r="J298" s="259"/>
      <c r="K298" s="259"/>
      <c r="L298" s="259"/>
      <c r="M298" s="259"/>
      <c r="N298" s="259"/>
      <c r="O298" s="259"/>
      <c r="P298" s="259"/>
      <c r="Q298" s="259"/>
      <c r="R298" s="259"/>
      <c r="S298" s="259"/>
      <c r="T298" s="259"/>
      <c r="U298" s="259"/>
      <c r="V298" s="259"/>
      <c r="W298" s="259"/>
      <c r="X298" s="259"/>
      <c r="Y298" s="259"/>
      <c r="Z298" s="259"/>
      <c r="AA298" s="259"/>
      <c r="AB298" s="259"/>
      <c r="AC298" s="259"/>
      <c r="AD298" s="259"/>
      <c r="AE298" s="259"/>
      <c r="AF298" s="259"/>
      <c r="AG298" s="259"/>
      <c r="AH298" s="259"/>
      <c r="AI298" s="259"/>
      <c r="AJ298" s="259"/>
      <c r="AK298" s="259"/>
      <c r="AL298" s="259"/>
      <c r="AM298" s="259"/>
      <c r="AN298" s="259"/>
    </row>
    <row r="299" ht="27.0" customHeight="1">
      <c r="A299" s="259"/>
      <c r="B299" s="46" t="s">
        <v>924</v>
      </c>
      <c r="C299" s="47"/>
      <c r="D299" s="47"/>
      <c r="E299" s="47"/>
      <c r="F299" s="47"/>
      <c r="G299" s="47"/>
      <c r="H299" s="47"/>
      <c r="I299" s="47"/>
      <c r="J299" s="549"/>
      <c r="K299" s="549"/>
      <c r="L299" s="48" t="s">
        <v>925</v>
      </c>
      <c r="M299" s="49"/>
      <c r="N299" s="49"/>
      <c r="O299" s="49"/>
      <c r="P299" s="49"/>
      <c r="Q299" s="49"/>
      <c r="R299" s="49"/>
      <c r="S299" s="49"/>
      <c r="T299" s="549"/>
      <c r="U299" s="549"/>
      <c r="V299" s="50" t="s">
        <v>926</v>
      </c>
      <c r="W299" s="51"/>
      <c r="X299" s="51"/>
      <c r="Y299" s="51"/>
      <c r="Z299" s="51"/>
      <c r="AA299" s="51"/>
      <c r="AB299" s="51"/>
      <c r="AC299" s="51"/>
      <c r="AD299" s="549"/>
      <c r="AE299" s="549"/>
      <c r="AF299" s="52" t="s">
        <v>927</v>
      </c>
      <c r="AG299" s="53"/>
      <c r="AH299" s="53"/>
      <c r="AI299" s="53"/>
      <c r="AJ299" s="53"/>
      <c r="AK299" s="53"/>
      <c r="AL299" s="53"/>
      <c r="AM299" s="53"/>
      <c r="AN299" s="259"/>
    </row>
    <row r="300" ht="27.0" customHeight="1">
      <c r="A300" s="259"/>
      <c r="B300" s="551" t="str">
        <f>B277</f>
        <v>PARTIE 1 : 07H30 - 09H30 (VEN)</v>
      </c>
      <c r="C300" s="550"/>
      <c r="D300" s="550"/>
      <c r="E300" s="550"/>
      <c r="F300" s="550"/>
      <c r="G300" s="550"/>
      <c r="H300" s="552" t="s">
        <v>56</v>
      </c>
      <c r="I300" s="553" t="s">
        <v>57</v>
      </c>
      <c r="J300" s="550"/>
      <c r="K300" s="550"/>
      <c r="L300" s="554" t="str">
        <f>B300</f>
        <v>PARTIE 1 : 07H30 - 09H30 (VEN)</v>
      </c>
      <c r="M300" s="550"/>
      <c r="N300" s="550"/>
      <c r="O300" s="550"/>
      <c r="P300" s="550"/>
      <c r="Q300" s="550"/>
      <c r="R300" s="552" t="s">
        <v>56</v>
      </c>
      <c r="S300" s="553" t="s">
        <v>57</v>
      </c>
      <c r="T300" s="550"/>
      <c r="U300" s="550"/>
      <c r="V300" s="555" t="str">
        <f>B300</f>
        <v>PARTIE 1 : 07H30 - 09H30 (VEN)</v>
      </c>
      <c r="W300" s="550"/>
      <c r="X300" s="550"/>
      <c r="Y300" s="550"/>
      <c r="Z300" s="550"/>
      <c r="AA300" s="550"/>
      <c r="AB300" s="552" t="s">
        <v>56</v>
      </c>
      <c r="AC300" s="553" t="s">
        <v>57</v>
      </c>
      <c r="AD300" s="550"/>
      <c r="AE300" s="550"/>
      <c r="AF300" s="556" t="str">
        <f>B300</f>
        <v>PARTIE 1 : 07H30 - 09H30 (VEN)</v>
      </c>
      <c r="AG300" s="550"/>
      <c r="AH300" s="550"/>
      <c r="AI300" s="550"/>
      <c r="AJ300" s="550"/>
      <c r="AK300" s="550"/>
      <c r="AL300" s="552" t="s">
        <v>56</v>
      </c>
      <c r="AM300" s="553" t="s">
        <v>57</v>
      </c>
      <c r="AN300" s="259"/>
    </row>
    <row r="301" ht="27.0" customHeight="1">
      <c r="A301" s="259"/>
      <c r="B301" s="558">
        <v>57.0</v>
      </c>
      <c r="C301" s="175" t="str">
        <f>IFERROR(VLOOKUP("29A",$G$8:$N$135,3,FALSE),"")</f>
        <v>CHASSAGNE Michel (24)</v>
      </c>
      <c r="D301" s="64"/>
      <c r="E301" s="64"/>
      <c r="F301" s="64"/>
      <c r="G301" s="65"/>
      <c r="H301" s="66"/>
      <c r="I301" s="67"/>
      <c r="J301" s="560"/>
      <c r="K301" s="557"/>
      <c r="L301" s="561">
        <v>59.0</v>
      </c>
      <c r="M301" s="176" t="str">
        <f>IFERROR(VLOOKUP("30A",$G$8:$N$135,3,FALSE),"")</f>
        <v>NIEL Benjamin (73)</v>
      </c>
      <c r="N301" s="71"/>
      <c r="O301" s="71"/>
      <c r="P301" s="71"/>
      <c r="Q301" s="72"/>
      <c r="R301" s="73"/>
      <c r="S301" s="74"/>
      <c r="T301" s="560"/>
      <c r="U301" s="557"/>
      <c r="V301" s="563">
        <v>61.0</v>
      </c>
      <c r="W301" s="177" t="str">
        <f>IFERROR(VLOOKUP("31A",$G$8:$N$135,3,FALSE),"")</f>
        <v>RENOUD-GRAPPIN Jacques (01)</v>
      </c>
      <c r="X301" s="77"/>
      <c r="Y301" s="77"/>
      <c r="Z301" s="77"/>
      <c r="AA301" s="78"/>
      <c r="AB301" s="79"/>
      <c r="AC301" s="80"/>
      <c r="AD301" s="560"/>
      <c r="AE301" s="557"/>
      <c r="AF301" s="565">
        <v>63.0</v>
      </c>
      <c r="AG301" s="178" t="str">
        <f>IFERROR(VLOOKUP("32A",$G$8:$N$135,3,FALSE),"")</f>
        <v>BERTRAND Loïc (38)</v>
      </c>
      <c r="AH301" s="83"/>
      <c r="AI301" s="83"/>
      <c r="AJ301" s="83"/>
      <c r="AK301" s="84"/>
      <c r="AL301" s="85"/>
      <c r="AM301" s="86"/>
      <c r="AN301" s="259"/>
    </row>
    <row r="302" ht="27.0" customHeight="1">
      <c r="A302" s="259"/>
      <c r="B302" s="87"/>
      <c r="C302" s="179" t="str">
        <f>IFERROR(VLOOKUP("29B",$G$8:$N$135,3,FALSE),"")</f>
        <v>GOUJON Philippe (38)</v>
      </c>
      <c r="D302" s="89"/>
      <c r="E302" s="89"/>
      <c r="F302" s="89"/>
      <c r="G302" s="90"/>
      <c r="H302" s="91"/>
      <c r="I302" s="92"/>
      <c r="J302" s="560"/>
      <c r="K302" s="557"/>
      <c r="L302" s="93"/>
      <c r="M302" s="180" t="str">
        <f>IFERROR(VLOOKUP("30B",$G$8:$N$135,3,FALSE),"")</f>
        <v>PRIETO David (09)</v>
      </c>
      <c r="N302" s="95"/>
      <c r="O302" s="95"/>
      <c r="P302" s="95"/>
      <c r="Q302" s="96"/>
      <c r="R302" s="97"/>
      <c r="S302" s="98"/>
      <c r="T302" s="560"/>
      <c r="U302" s="557"/>
      <c r="V302" s="99"/>
      <c r="W302" s="181" t="str">
        <f>IFERROR(VLOOKUP("31B",$G$8:$N$135,3,FALSE),"")</f>
        <v>GUIHO Frederic (78)</v>
      </c>
      <c r="X302" s="101"/>
      <c r="Y302" s="101"/>
      <c r="Z302" s="101"/>
      <c r="AA302" s="102"/>
      <c r="AB302" s="103"/>
      <c r="AC302" s="104"/>
      <c r="AD302" s="560"/>
      <c r="AE302" s="557"/>
      <c r="AF302" s="105"/>
      <c r="AG302" s="182" t="str">
        <f>IFERROR(VLOOKUP("32B",$G$8:$N$135,3,FALSE),"")</f>
        <v>PERROD Christophe (01)</v>
      </c>
      <c r="AH302" s="107"/>
      <c r="AI302" s="107"/>
      <c r="AJ302" s="107"/>
      <c r="AK302" s="108"/>
      <c r="AL302" s="109"/>
      <c r="AM302" s="110"/>
      <c r="AN302" s="259"/>
    </row>
    <row r="303" ht="27.0" customHeight="1">
      <c r="A303" s="259"/>
      <c r="B303" s="571">
        <v>58.0</v>
      </c>
      <c r="C303" s="183" t="str">
        <f>IFERROR(VLOOKUP("29C",$G$8:$N$135,3,FALSE),"")</f>
        <v>PERRAS Michel (42)</v>
      </c>
      <c r="G303" s="113"/>
      <c r="H303" s="114"/>
      <c r="I303" s="115"/>
      <c r="J303" s="560"/>
      <c r="K303" s="557"/>
      <c r="L303" s="573">
        <v>60.0</v>
      </c>
      <c r="M303" s="183" t="str">
        <f>IFERROR(VLOOKUP("30C",$G$8:$N$135,3,FALSE),"")</f>
        <v>FAURE Yannick (974)</v>
      </c>
      <c r="Q303" s="113"/>
      <c r="R303" s="114"/>
      <c r="S303" s="117"/>
      <c r="T303" s="560"/>
      <c r="U303" s="557"/>
      <c r="V303" s="574">
        <v>62.0</v>
      </c>
      <c r="W303" s="183" t="str">
        <f>IFERROR(VLOOKUP("31C",$G$8:$N$135,3,FALSE),"")</f>
        <v>PERRIN Clément (69)</v>
      </c>
      <c r="AA303" s="113"/>
      <c r="AB303" s="114"/>
      <c r="AC303" s="119"/>
      <c r="AD303" s="560"/>
      <c r="AE303" s="557"/>
      <c r="AF303" s="575">
        <v>64.0</v>
      </c>
      <c r="AG303" s="183" t="str">
        <f>IFERROR(VLOOKUP("32C",$G$8:$N$135,3,FALSE),"")</f>
        <v>CHEVAUX Guillaume (71)</v>
      </c>
      <c r="AK303" s="113"/>
      <c r="AL303" s="114"/>
      <c r="AM303" s="121"/>
      <c r="AN303" s="259"/>
    </row>
    <row r="304" ht="27.0" customHeight="1">
      <c r="A304" s="259"/>
      <c r="B304" s="122"/>
      <c r="C304" s="440" t="str">
        <f>IFERROR(VLOOKUP("29D",$G$8:$N$135,3,FALSE),"")</f>
        <v>PAUPART Gerald (88)</v>
      </c>
      <c r="G304" s="124"/>
      <c r="H304" s="125"/>
      <c r="I304" s="126"/>
      <c r="J304" s="560"/>
      <c r="K304" s="557"/>
      <c r="L304" s="127"/>
      <c r="M304" s="189" t="str">
        <f>IFERROR(VLOOKUP("30D",$G$8:$N$135,3,FALSE),"")</f>
        <v>ARMAND Christophe (26)</v>
      </c>
      <c r="N304" s="129"/>
      <c r="O304" s="129"/>
      <c r="P304" s="129"/>
      <c r="Q304" s="130"/>
      <c r="R304" s="131"/>
      <c r="S304" s="132"/>
      <c r="T304" s="560"/>
      <c r="U304" s="557"/>
      <c r="V304" s="133"/>
      <c r="W304" s="190" t="str">
        <f>IFERROR(VLOOKUP("31D",$G$8:$N$135,3,FALSE),"")</f>
        <v>BOUCHET Ianis (17)</v>
      </c>
      <c r="X304" s="135"/>
      <c r="Y304" s="135"/>
      <c r="Z304" s="135"/>
      <c r="AA304" s="136"/>
      <c r="AB304" s="137"/>
      <c r="AC304" s="138"/>
      <c r="AD304" s="560"/>
      <c r="AE304" s="557"/>
      <c r="AF304" s="139"/>
      <c r="AG304" s="441" t="str">
        <f>IFERROR(VLOOKUP("32D",$G$8:$N$135,3,FALSE),"")</f>
        <v>NAULEAU Guy (85)</v>
      </c>
      <c r="AK304" s="141"/>
      <c r="AL304" s="142"/>
      <c r="AM304" s="143"/>
      <c r="AN304" s="259"/>
    </row>
    <row r="305" ht="13.5" customHeight="1">
      <c r="A305" s="259"/>
      <c r="B305" s="145" t="s">
        <v>60</v>
      </c>
      <c r="C305" s="146" t="s">
        <v>5</v>
      </c>
      <c r="D305" s="147"/>
      <c r="E305" s="147"/>
      <c r="F305" s="147"/>
      <c r="G305" s="148"/>
      <c r="H305" s="149" t="s">
        <v>57</v>
      </c>
      <c r="I305" s="150"/>
      <c r="J305" s="151"/>
      <c r="K305" s="144"/>
      <c r="L305" s="152" t="s">
        <v>60</v>
      </c>
      <c r="M305" s="153" t="s">
        <v>5</v>
      </c>
      <c r="N305" s="154"/>
      <c r="O305" s="154"/>
      <c r="P305" s="154"/>
      <c r="Q305" s="155"/>
      <c r="R305" s="156" t="s">
        <v>57</v>
      </c>
      <c r="S305" s="157"/>
      <c r="T305" s="151"/>
      <c r="U305" s="144"/>
      <c r="V305" s="158" t="s">
        <v>60</v>
      </c>
      <c r="W305" s="159" t="s">
        <v>5</v>
      </c>
      <c r="X305" s="160"/>
      <c r="Y305" s="160"/>
      <c r="Z305" s="160"/>
      <c r="AA305" s="161"/>
      <c r="AB305" s="162" t="s">
        <v>57</v>
      </c>
      <c r="AC305" s="163"/>
      <c r="AD305" s="151"/>
      <c r="AE305" s="144"/>
      <c r="AF305" s="164" t="s">
        <v>60</v>
      </c>
      <c r="AG305" s="165" t="s">
        <v>5</v>
      </c>
      <c r="AH305" s="166"/>
      <c r="AI305" s="166"/>
      <c r="AJ305" s="166"/>
      <c r="AK305" s="167"/>
      <c r="AL305" s="168" t="s">
        <v>57</v>
      </c>
      <c r="AM305" s="169"/>
      <c r="AN305" s="259"/>
    </row>
    <row r="306" ht="27.0" customHeight="1">
      <c r="A306" s="259"/>
      <c r="B306" s="551" t="str">
        <f>B283</f>
        <v>PARTIE 2 : 10H15 - 12H15</v>
      </c>
      <c r="C306" s="580"/>
      <c r="D306" s="580"/>
      <c r="E306" s="580"/>
      <c r="F306" s="580"/>
      <c r="G306" s="580"/>
      <c r="H306" s="552" t="s">
        <v>56</v>
      </c>
      <c r="I306" s="553" t="s">
        <v>57</v>
      </c>
      <c r="J306" s="151"/>
      <c r="K306" s="151"/>
      <c r="L306" s="581" t="str">
        <f>B306</f>
        <v>PARTIE 2 : 10H15 - 12H15</v>
      </c>
      <c r="M306" s="580"/>
      <c r="N306" s="580"/>
      <c r="O306" s="580"/>
      <c r="P306" s="580"/>
      <c r="Q306" s="580"/>
      <c r="R306" s="552" t="s">
        <v>56</v>
      </c>
      <c r="S306" s="553" t="s">
        <v>57</v>
      </c>
      <c r="T306" s="151"/>
      <c r="U306" s="151"/>
      <c r="V306" s="582" t="str">
        <f>B306</f>
        <v>PARTIE 2 : 10H15 - 12H15</v>
      </c>
      <c r="W306" s="580"/>
      <c r="X306" s="580"/>
      <c r="Y306" s="580"/>
      <c r="Z306" s="580"/>
      <c r="AA306" s="580"/>
      <c r="AB306" s="552" t="s">
        <v>56</v>
      </c>
      <c r="AC306" s="553" t="s">
        <v>57</v>
      </c>
      <c r="AD306" s="151"/>
      <c r="AE306" s="151"/>
      <c r="AF306" s="583" t="str">
        <f>B306</f>
        <v>PARTIE 2 : 10H15 - 12H15</v>
      </c>
      <c r="AG306" s="580"/>
      <c r="AH306" s="580"/>
      <c r="AI306" s="580"/>
      <c r="AJ306" s="580"/>
      <c r="AK306" s="580"/>
      <c r="AL306" s="552" t="s">
        <v>56</v>
      </c>
      <c r="AM306" s="553" t="s">
        <v>57</v>
      </c>
      <c r="AN306" s="259"/>
    </row>
    <row r="307" ht="27.0" customHeight="1">
      <c r="A307" s="259"/>
      <c r="B307" s="558">
        <v>59.0</v>
      </c>
      <c r="C307" s="175" t="str">
        <f>IF(COUNTBLANK(I301:I304)=0,IF(I301&gt;I302,C301,C302),"-")</f>
        <v>-</v>
      </c>
      <c r="D307" s="64"/>
      <c r="E307" s="64"/>
      <c r="F307" s="64"/>
      <c r="G307" s="65"/>
      <c r="H307" s="66"/>
      <c r="I307" s="67"/>
      <c r="J307" s="560"/>
      <c r="K307" s="557"/>
      <c r="L307" s="561">
        <v>61.0</v>
      </c>
      <c r="M307" s="176" t="str">
        <f>IF(COUNTBLANK(S301:S304)=0,IF(S301&gt;S302,M301,M302),"-")</f>
        <v>-</v>
      </c>
      <c r="N307" s="71"/>
      <c r="O307" s="71"/>
      <c r="P307" s="71"/>
      <c r="Q307" s="72"/>
      <c r="R307" s="73"/>
      <c r="S307" s="74"/>
      <c r="T307" s="560"/>
      <c r="U307" s="557"/>
      <c r="V307" s="563">
        <v>63.0</v>
      </c>
      <c r="W307" s="177" t="str">
        <f>IF(COUNTBLANK(AC301:AC304)=0,IF(AC301&gt;AC302,W301,W302),"-")</f>
        <v>-</v>
      </c>
      <c r="X307" s="77"/>
      <c r="Y307" s="77"/>
      <c r="Z307" s="77"/>
      <c r="AA307" s="78"/>
      <c r="AB307" s="79"/>
      <c r="AC307" s="80"/>
      <c r="AD307" s="560"/>
      <c r="AE307" s="557"/>
      <c r="AF307" s="565">
        <v>49.0</v>
      </c>
      <c r="AG307" s="178" t="str">
        <f>IF(COUNTBLANK(AM301:AM304)=0,IF(AM301&gt;AM302,AG301,AG302),"-")</f>
        <v>-</v>
      </c>
      <c r="AH307" s="83"/>
      <c r="AI307" s="83"/>
      <c r="AJ307" s="83"/>
      <c r="AK307" s="84"/>
      <c r="AL307" s="85"/>
      <c r="AM307" s="86"/>
      <c r="AN307" s="259"/>
    </row>
    <row r="308" ht="27.0" customHeight="1">
      <c r="A308" s="259"/>
      <c r="B308" s="87"/>
      <c r="C308" s="179" t="str">
        <f>IF(COUNTBLANK(I301:I304)=0,IF(I303&gt;I304,C303,C304),"-")</f>
        <v>-</v>
      </c>
      <c r="D308" s="89"/>
      <c r="E308" s="89"/>
      <c r="F308" s="89"/>
      <c r="G308" s="90"/>
      <c r="H308" s="91"/>
      <c r="I308" s="92"/>
      <c r="J308" s="560"/>
      <c r="K308" s="557"/>
      <c r="L308" s="93"/>
      <c r="M308" s="180" t="str">
        <f>IF(COUNTBLANK(S301:S304)=0,IF(S303&gt;S304,M303,M304),"-")</f>
        <v>-</v>
      </c>
      <c r="N308" s="95"/>
      <c r="O308" s="95"/>
      <c r="P308" s="95"/>
      <c r="Q308" s="96"/>
      <c r="R308" s="97"/>
      <c r="S308" s="98"/>
      <c r="T308" s="560"/>
      <c r="U308" s="557"/>
      <c r="V308" s="99"/>
      <c r="W308" s="181" t="str">
        <f>IF(COUNTBLANK(AC301:AC304)=0,IF(AC303&gt;AC304,W303,W304),"-")</f>
        <v>-</v>
      </c>
      <c r="X308" s="101"/>
      <c r="Y308" s="101"/>
      <c r="Z308" s="101"/>
      <c r="AA308" s="102"/>
      <c r="AB308" s="103"/>
      <c r="AC308" s="104"/>
      <c r="AD308" s="560"/>
      <c r="AE308" s="557"/>
      <c r="AF308" s="105"/>
      <c r="AG308" s="182" t="str">
        <f>IF(COUNTBLANK(AM301:AM304)=0,IF(AM303&gt;AM304,AG303,AG304),"-")</f>
        <v>-</v>
      </c>
      <c r="AH308" s="107"/>
      <c r="AI308" s="107"/>
      <c r="AJ308" s="107"/>
      <c r="AK308" s="108"/>
      <c r="AL308" s="109"/>
      <c r="AM308" s="110"/>
      <c r="AN308" s="259"/>
    </row>
    <row r="309" ht="27.0" customHeight="1">
      <c r="A309" s="259"/>
      <c r="B309" s="571">
        <v>60.0</v>
      </c>
      <c r="C309" s="183" t="str">
        <f>IF(COUNTBLANK(I301:I304)=0,IF(I301&gt;I302,C302,C301),"-")</f>
        <v>-</v>
      </c>
      <c r="G309" s="113"/>
      <c r="H309" s="114"/>
      <c r="I309" s="115"/>
      <c r="J309" s="560"/>
      <c r="K309" s="557"/>
      <c r="L309" s="573">
        <v>62.0</v>
      </c>
      <c r="M309" s="183" t="str">
        <f>IF(COUNTBLANK(S301:S304)=0,IF(S301&gt;S302,M302,M301),"-")</f>
        <v>-</v>
      </c>
      <c r="Q309" s="113"/>
      <c r="R309" s="114"/>
      <c r="S309" s="117"/>
      <c r="T309" s="560"/>
      <c r="U309" s="557"/>
      <c r="V309" s="574">
        <v>64.0</v>
      </c>
      <c r="W309" s="183" t="str">
        <f>IF(COUNTBLANK(AC301:AC304)=0,IF(AC301&gt;AC302,W302,W301),"-")</f>
        <v>-</v>
      </c>
      <c r="AA309" s="113"/>
      <c r="AB309" s="114"/>
      <c r="AC309" s="119"/>
      <c r="AD309" s="560"/>
      <c r="AE309" s="557"/>
      <c r="AF309" s="575">
        <v>50.0</v>
      </c>
      <c r="AG309" s="183" t="str">
        <f>IF(COUNTBLANK(AM301:AM304)=0,IF(AM301&gt;AM302,AG302,AG301),"-")</f>
        <v>-</v>
      </c>
      <c r="AK309" s="113"/>
      <c r="AL309" s="114"/>
      <c r="AM309" s="121"/>
      <c r="AN309" s="259"/>
    </row>
    <row r="310" ht="27.0" customHeight="1">
      <c r="A310" s="259"/>
      <c r="B310" s="122"/>
      <c r="C310" s="184" t="str">
        <f>IF(COUNTBLANK(I301:I304)=0,IF(I303&gt;I304,C304,C303),"-")</f>
        <v>-</v>
      </c>
      <c r="D310" s="185"/>
      <c r="E310" s="185"/>
      <c r="F310" s="185"/>
      <c r="G310" s="186"/>
      <c r="H310" s="187"/>
      <c r="I310" s="188"/>
      <c r="J310" s="560"/>
      <c r="K310" s="557"/>
      <c r="L310" s="127"/>
      <c r="M310" s="189" t="str">
        <f>IF(COUNTBLANK(S301:S304)=0,IF(S303&gt;S304,M304,M303),"-")</f>
        <v>-</v>
      </c>
      <c r="N310" s="129"/>
      <c r="O310" s="129"/>
      <c r="P310" s="129"/>
      <c r="Q310" s="130"/>
      <c r="R310" s="131"/>
      <c r="S310" s="132"/>
      <c r="T310" s="560"/>
      <c r="U310" s="557"/>
      <c r="V310" s="133"/>
      <c r="W310" s="190" t="str">
        <f>IF(COUNTBLANK(AC301:AC304)=0,IF(AC303&gt;AC304,W304,W303),"-")</f>
        <v>-</v>
      </c>
      <c r="X310" s="135"/>
      <c r="Y310" s="135"/>
      <c r="Z310" s="135"/>
      <c r="AA310" s="136"/>
      <c r="AB310" s="137"/>
      <c r="AC310" s="138"/>
      <c r="AD310" s="560"/>
      <c r="AE310" s="557"/>
      <c r="AF310" s="139"/>
      <c r="AG310" s="191" t="str">
        <f>IF(COUNTBLANK(AM301:AM304)=0,IF(AM303&gt;AM304,AG304,AG303),"-")</f>
        <v>-</v>
      </c>
      <c r="AH310" s="192"/>
      <c r="AI310" s="192"/>
      <c r="AJ310" s="192"/>
      <c r="AK310" s="193"/>
      <c r="AL310" s="194"/>
      <c r="AM310" s="195"/>
      <c r="AN310" s="259"/>
    </row>
    <row r="311" ht="13.5" customHeight="1">
      <c r="A311" s="259"/>
      <c r="B311" s="145" t="s">
        <v>60</v>
      </c>
      <c r="C311" s="146" t="s">
        <v>5</v>
      </c>
      <c r="D311" s="147"/>
      <c r="E311" s="147"/>
      <c r="F311" s="147"/>
      <c r="G311" s="148"/>
      <c r="H311" s="149" t="s">
        <v>57</v>
      </c>
      <c r="I311" s="150"/>
      <c r="J311" s="151"/>
      <c r="K311" s="144"/>
      <c r="L311" s="152" t="s">
        <v>60</v>
      </c>
      <c r="M311" s="153" t="s">
        <v>5</v>
      </c>
      <c r="N311" s="154"/>
      <c r="O311" s="154"/>
      <c r="P311" s="154"/>
      <c r="Q311" s="155"/>
      <c r="R311" s="156" t="s">
        <v>57</v>
      </c>
      <c r="S311" s="157"/>
      <c r="T311" s="151"/>
      <c r="U311" s="144"/>
      <c r="V311" s="158" t="s">
        <v>60</v>
      </c>
      <c r="W311" s="159" t="s">
        <v>5</v>
      </c>
      <c r="X311" s="160"/>
      <c r="Y311" s="160"/>
      <c r="Z311" s="160"/>
      <c r="AA311" s="161"/>
      <c r="AB311" s="162" t="s">
        <v>57</v>
      </c>
      <c r="AC311" s="163"/>
      <c r="AD311" s="151"/>
      <c r="AE311" s="144"/>
      <c r="AF311" s="196" t="s">
        <v>60</v>
      </c>
      <c r="AG311" s="197" t="s">
        <v>5</v>
      </c>
      <c r="AH311" s="198"/>
      <c r="AI311" s="198"/>
      <c r="AJ311" s="198"/>
      <c r="AK311" s="199"/>
      <c r="AL311" s="200" t="s">
        <v>57</v>
      </c>
      <c r="AM311" s="201"/>
      <c r="AN311" s="259"/>
    </row>
    <row r="312" ht="27.0" customHeight="1">
      <c r="A312" s="259"/>
      <c r="B312" s="551" t="str">
        <f>B289</f>
        <v>BARRAGES : 14H15 - 16H15</v>
      </c>
      <c r="C312" s="580"/>
      <c r="D312" s="580"/>
      <c r="E312" s="580"/>
      <c r="F312" s="580"/>
      <c r="G312" s="580"/>
      <c r="H312" s="552" t="s">
        <v>56</v>
      </c>
      <c r="I312" s="553" t="s">
        <v>57</v>
      </c>
      <c r="J312" s="151"/>
      <c r="K312" s="151"/>
      <c r="L312" s="581" t="str">
        <f>B312</f>
        <v>BARRAGES : 14H15 - 16H15</v>
      </c>
      <c r="M312" s="580"/>
      <c r="N312" s="580"/>
      <c r="O312" s="580"/>
      <c r="P312" s="580"/>
      <c r="Q312" s="580"/>
      <c r="R312" s="552" t="s">
        <v>56</v>
      </c>
      <c r="S312" s="553" t="s">
        <v>57</v>
      </c>
      <c r="T312" s="151"/>
      <c r="U312" s="151"/>
      <c r="V312" s="582" t="str">
        <f>B312</f>
        <v>BARRAGES : 14H15 - 16H15</v>
      </c>
      <c r="W312" s="580"/>
      <c r="X312" s="580"/>
      <c r="Y312" s="580"/>
      <c r="Z312" s="580"/>
      <c r="AA312" s="580"/>
      <c r="AB312" s="552" t="s">
        <v>56</v>
      </c>
      <c r="AC312" s="553" t="s">
        <v>57</v>
      </c>
      <c r="AD312" s="151"/>
      <c r="AE312" s="151"/>
      <c r="AF312" s="583" t="str">
        <f>B312</f>
        <v>BARRAGES : 14H15 - 16H15</v>
      </c>
      <c r="AG312" s="580"/>
      <c r="AH312" s="580"/>
      <c r="AI312" s="580"/>
      <c r="AJ312" s="580"/>
      <c r="AK312" s="580"/>
      <c r="AL312" s="552" t="s">
        <v>56</v>
      </c>
      <c r="AM312" s="553" t="s">
        <v>57</v>
      </c>
      <c r="AN312" s="259"/>
    </row>
    <row r="313" ht="27.0" customHeight="1">
      <c r="A313" s="259"/>
      <c r="B313" s="558">
        <v>36.0</v>
      </c>
      <c r="C313" s="175" t="str">
        <f>IF(COUNTBLANK(I307:I310)=0,IF(I307&gt;I308,C308,C307),"-")</f>
        <v>-</v>
      </c>
      <c r="D313" s="64"/>
      <c r="E313" s="64"/>
      <c r="F313" s="64"/>
      <c r="G313" s="65"/>
      <c r="H313" s="66"/>
      <c r="I313" s="67"/>
      <c r="J313" s="560"/>
      <c r="K313" s="557"/>
      <c r="L313" s="561">
        <v>35.0</v>
      </c>
      <c r="M313" s="176" t="str">
        <f>IF(COUNTBLANK(S307:S310)=0,IF(S307&gt;S308,M308,M307),"-")</f>
        <v>-</v>
      </c>
      <c r="N313" s="71"/>
      <c r="O313" s="71"/>
      <c r="P313" s="71"/>
      <c r="Q313" s="72"/>
      <c r="R313" s="73"/>
      <c r="S313" s="74"/>
      <c r="T313" s="560"/>
      <c r="U313" s="557"/>
      <c r="V313" s="563">
        <v>34.0</v>
      </c>
      <c r="W313" s="177" t="str">
        <f>IF(COUNTBLANK(AC307:AC310)=0,IF(AC307&gt;AC308,W308,W307),"-")</f>
        <v>-</v>
      </c>
      <c r="X313" s="77"/>
      <c r="Y313" s="77"/>
      <c r="Z313" s="77"/>
      <c r="AA313" s="78"/>
      <c r="AB313" s="79"/>
      <c r="AC313" s="80"/>
      <c r="AD313" s="560"/>
      <c r="AE313" s="557"/>
      <c r="AF313" s="565">
        <v>33.0</v>
      </c>
      <c r="AG313" s="178" t="str">
        <f>IF(COUNTBLANK(AM307:AM310)=0,IF(AM307&gt;AM308,AG308,AG307),"-")</f>
        <v>-</v>
      </c>
      <c r="AH313" s="83"/>
      <c r="AI313" s="83"/>
      <c r="AJ313" s="83"/>
      <c r="AK313" s="84"/>
      <c r="AL313" s="85"/>
      <c r="AM313" s="86"/>
      <c r="AN313" s="259"/>
    </row>
    <row r="314" ht="27.0" customHeight="1">
      <c r="A314" s="259"/>
      <c r="B314" s="122"/>
      <c r="C314" s="184" t="str">
        <f>IF(COUNTBLANK(I307:I310)=0,IF(I309&gt;I310,C309,C310),"-")</f>
        <v>-</v>
      </c>
      <c r="D314" s="185"/>
      <c r="E314" s="185"/>
      <c r="F314" s="185"/>
      <c r="G314" s="186"/>
      <c r="H314" s="187"/>
      <c r="I314" s="188"/>
      <c r="J314" s="560"/>
      <c r="K314" s="557"/>
      <c r="L314" s="127"/>
      <c r="M314" s="189" t="str">
        <f>IF(COUNTBLANK(S307:S310)=0,IF(S309&gt;S310,M309,M310),"-")</f>
        <v>-</v>
      </c>
      <c r="N314" s="129"/>
      <c r="O314" s="129"/>
      <c r="P314" s="129"/>
      <c r="Q314" s="130"/>
      <c r="R314" s="131"/>
      <c r="S314" s="132"/>
      <c r="T314" s="560"/>
      <c r="U314" s="557"/>
      <c r="V314" s="133"/>
      <c r="W314" s="190" t="str">
        <f>IF(COUNTBLANK(AC307:AC310)=0,IF(AC309&gt;AC310,W309,W310),"-")</f>
        <v>-</v>
      </c>
      <c r="X314" s="135"/>
      <c r="Y314" s="135"/>
      <c r="Z314" s="135"/>
      <c r="AA314" s="136"/>
      <c r="AB314" s="137"/>
      <c r="AC314" s="138"/>
      <c r="AD314" s="560"/>
      <c r="AE314" s="557"/>
      <c r="AF314" s="139"/>
      <c r="AG314" s="191" t="str">
        <f>IF(COUNTBLANK(AM307:AM310)=0,IF(AM309&gt;AM310,AG309,AG310),"-")</f>
        <v>-</v>
      </c>
      <c r="AH314" s="192"/>
      <c r="AI314" s="192"/>
      <c r="AJ314" s="192"/>
      <c r="AK314" s="193"/>
      <c r="AL314" s="194"/>
      <c r="AM314" s="195"/>
      <c r="AN314" s="259"/>
    </row>
    <row r="315" ht="13.5" customHeight="1">
      <c r="A315" s="259"/>
      <c r="B315" s="145" t="s">
        <v>60</v>
      </c>
      <c r="C315" s="146" t="s">
        <v>5</v>
      </c>
      <c r="D315" s="147"/>
      <c r="E315" s="147"/>
      <c r="F315" s="147"/>
      <c r="G315" s="148"/>
      <c r="H315" s="149" t="s">
        <v>57</v>
      </c>
      <c r="I315" s="150"/>
      <c r="J315" s="204"/>
      <c r="K315" s="203"/>
      <c r="L315" s="152" t="s">
        <v>60</v>
      </c>
      <c r="M315" s="153" t="s">
        <v>5</v>
      </c>
      <c r="N315" s="154"/>
      <c r="O315" s="154"/>
      <c r="P315" s="154"/>
      <c r="Q315" s="155"/>
      <c r="R315" s="156" t="s">
        <v>57</v>
      </c>
      <c r="S315" s="157"/>
      <c r="T315" s="204"/>
      <c r="U315" s="203"/>
      <c r="V315" s="158" t="s">
        <v>60</v>
      </c>
      <c r="W315" s="159" t="s">
        <v>5</v>
      </c>
      <c r="X315" s="160"/>
      <c r="Y315" s="160"/>
      <c r="Z315" s="160"/>
      <c r="AA315" s="161"/>
      <c r="AB315" s="162" t="s">
        <v>57</v>
      </c>
      <c r="AC315" s="163"/>
      <c r="AD315" s="204"/>
      <c r="AE315" s="203"/>
      <c r="AF315" s="196" t="s">
        <v>60</v>
      </c>
      <c r="AG315" s="197" t="s">
        <v>5</v>
      </c>
      <c r="AH315" s="198"/>
      <c r="AI315" s="198"/>
      <c r="AJ315" s="198"/>
      <c r="AK315" s="199"/>
      <c r="AL315" s="200" t="s">
        <v>57</v>
      </c>
      <c r="AM315" s="201"/>
      <c r="AN315" s="259"/>
    </row>
    <row r="316" ht="27.0" customHeight="1">
      <c r="A316" s="259"/>
      <c r="B316" s="593"/>
      <c r="C316" s="207"/>
      <c r="D316" s="207"/>
      <c r="E316" s="207"/>
      <c r="F316" s="207"/>
      <c r="G316" s="207"/>
      <c r="H316" s="207"/>
      <c r="I316" s="208"/>
      <c r="J316" s="592"/>
      <c r="K316" s="592"/>
      <c r="L316" s="593"/>
      <c r="M316" s="207"/>
      <c r="N316" s="207"/>
      <c r="O316" s="207"/>
      <c r="P316" s="207"/>
      <c r="Q316" s="207"/>
      <c r="R316" s="207"/>
      <c r="S316" s="207"/>
      <c r="T316" s="592"/>
      <c r="U316" s="592"/>
      <c r="V316" s="593"/>
      <c r="W316" s="207"/>
      <c r="X316" s="207"/>
      <c r="Y316" s="207"/>
      <c r="Z316" s="207"/>
      <c r="AA316" s="207"/>
      <c r="AB316" s="207"/>
      <c r="AC316" s="207"/>
      <c r="AD316" s="592"/>
      <c r="AE316" s="592"/>
      <c r="AF316" s="593"/>
      <c r="AG316" s="207"/>
      <c r="AH316" s="207"/>
      <c r="AI316" s="207"/>
      <c r="AJ316" s="207"/>
      <c r="AK316" s="207"/>
      <c r="AL316" s="207"/>
      <c r="AM316" s="207"/>
      <c r="AN316" s="259"/>
    </row>
    <row r="317" ht="27.0" customHeight="1">
      <c r="A317" s="259"/>
      <c r="B317" s="558" t="s">
        <v>1283</v>
      </c>
      <c r="C317" s="594" t="str">
        <f>IF(COUNTBLANK(I307:I310)=0,IF(I307&gt;I308,C307,C308),"-")</f>
        <v>-</v>
      </c>
      <c r="D317" s="64"/>
      <c r="E317" s="64"/>
      <c r="F317" s="64"/>
      <c r="G317" s="64"/>
      <c r="H317" s="595"/>
      <c r="I317" s="211"/>
      <c r="J317" s="530"/>
      <c r="K317" s="530"/>
      <c r="L317" s="561" t="s">
        <v>1284</v>
      </c>
      <c r="M317" s="596" t="str">
        <f>IF(COUNTBLANK(S307:S310)=0,IF(S307&gt;S308,M307,M308),"-")</f>
        <v>-</v>
      </c>
      <c r="N317" s="71"/>
      <c r="O317" s="71"/>
      <c r="P317" s="71"/>
      <c r="Q317" s="71"/>
      <c r="R317" s="597"/>
      <c r="S317" s="598"/>
      <c r="T317" s="530"/>
      <c r="U317" s="530"/>
      <c r="V317" s="563" t="s">
        <v>1285</v>
      </c>
      <c r="W317" s="599" t="str">
        <f>IF(COUNTBLANK(AC307:AC310)=0,IF(AC307&gt;AC308,W307,W308),"-")</f>
        <v>-</v>
      </c>
      <c r="X317" s="77"/>
      <c r="Y317" s="77"/>
      <c r="Z317" s="77"/>
      <c r="AA317" s="77"/>
      <c r="AB317" s="600"/>
      <c r="AC317" s="601"/>
      <c r="AD317" s="530"/>
      <c r="AE317" s="530"/>
      <c r="AF317" s="565" t="s">
        <v>1286</v>
      </c>
      <c r="AG317" s="602" t="str">
        <f>IF(COUNTBLANK(AM307:AM310)=0,IF(AM307&gt;AM308,AG307,AG308),"-")</f>
        <v>-</v>
      </c>
      <c r="AH317" s="83"/>
      <c r="AI317" s="83"/>
      <c r="AJ317" s="83"/>
      <c r="AK317" s="83"/>
      <c r="AL317" s="603"/>
      <c r="AM317" s="604"/>
      <c r="AN317" s="259"/>
    </row>
    <row r="318" ht="27.0" customHeight="1">
      <c r="A318" s="259"/>
      <c r="B318" s="605" t="s">
        <v>1287</v>
      </c>
      <c r="C318" s="606" t="str">
        <f>IF(COUNTBLANK(I313:I314)=0,IF(I313&gt;I314,C313,C314),"-")</f>
        <v>-</v>
      </c>
      <c r="H318" s="607"/>
      <c r="I318" s="224"/>
      <c r="J318" s="530"/>
      <c r="K318" s="530"/>
      <c r="L318" s="608" t="s">
        <v>1288</v>
      </c>
      <c r="M318" s="609" t="str">
        <f>IF(COUNTBLANK(S313:S314)=0,IF(S313&gt;S314,M313,M314),"-")</f>
        <v>-</v>
      </c>
      <c r="R318" s="610"/>
      <c r="S318" s="611"/>
      <c r="T318" s="530"/>
      <c r="U318" s="530"/>
      <c r="V318" s="612" t="s">
        <v>1289</v>
      </c>
      <c r="W318" s="613" t="str">
        <f>IF(COUNTBLANK(AC313:AC314)=0,IF(AC313&gt;AC314,W313,W314),"-")</f>
        <v>-</v>
      </c>
      <c r="AB318" s="614"/>
      <c r="AC318" s="615"/>
      <c r="AD318" s="530"/>
      <c r="AE318" s="530"/>
      <c r="AF318" s="616" t="s">
        <v>1290</v>
      </c>
      <c r="AG318" s="617" t="str">
        <f>IF(COUNTBLANK(AM313:AM314)=0,IF(AM313&gt;AM314,AG313,AG314),"-")</f>
        <v>-</v>
      </c>
      <c r="AL318" s="618"/>
      <c r="AM318" s="619"/>
      <c r="AN318" s="259"/>
    </row>
    <row r="319" ht="27.0" customHeight="1">
      <c r="A319" s="259"/>
      <c r="B319" s="571" t="s">
        <v>1291</v>
      </c>
      <c r="C319" s="620" t="str">
        <f>IF(COUNTBLANK(I313:I314)=0,IF(I313&gt;I314,C314,C313),"-")</f>
        <v>-</v>
      </c>
      <c r="H319" s="621"/>
      <c r="I319" s="239"/>
      <c r="J319" s="530"/>
      <c r="K319" s="530"/>
      <c r="L319" s="573" t="s">
        <v>1292</v>
      </c>
      <c r="M319" s="620" t="str">
        <f>IF(COUNTBLANK(S313:S314)=0,IF(S313&gt;S314,M314,M313),"-")</f>
        <v>-</v>
      </c>
      <c r="R319" s="621"/>
      <c r="S319" s="622"/>
      <c r="T319" s="530"/>
      <c r="U319" s="530"/>
      <c r="V319" s="574" t="s">
        <v>1293</v>
      </c>
      <c r="W319" s="620" t="str">
        <f>IF(COUNTBLANK(AC313:AC314)=0,IF(AC313&gt;AC314,W314,W313),"-")</f>
        <v>-</v>
      </c>
      <c r="AB319" s="621"/>
      <c r="AC319" s="623"/>
      <c r="AD319" s="530"/>
      <c r="AE319" s="530"/>
      <c r="AF319" s="575" t="s">
        <v>1294</v>
      </c>
      <c r="AG319" s="620" t="str">
        <f>IF(COUNTBLANK(AM313:AM314)=0,IF(AM313&gt;AM314,AG314,AG313),"-")</f>
        <v>-</v>
      </c>
      <c r="AL319" s="621"/>
      <c r="AM319" s="624"/>
      <c r="AN319" s="259"/>
    </row>
    <row r="320" ht="27.0" customHeight="1">
      <c r="A320" s="259"/>
      <c r="B320" s="625" t="s">
        <v>1295</v>
      </c>
      <c r="C320" s="626" t="str">
        <f>IF(COUNTBLANK(I307:I310)=0,IF(I309&gt;I310,C310,C309),"-")</f>
        <v>-</v>
      </c>
      <c r="D320" s="185"/>
      <c r="E320" s="185"/>
      <c r="F320" s="185"/>
      <c r="G320" s="185"/>
      <c r="H320" s="627"/>
      <c r="I320" s="246"/>
      <c r="J320" s="530"/>
      <c r="K320" s="530"/>
      <c r="L320" s="628" t="s">
        <v>1296</v>
      </c>
      <c r="M320" s="629" t="str">
        <f>IF(COUNTBLANK(S307:S310)=0,IF(S309&gt;S310,M310,M309),"-")</f>
        <v>-</v>
      </c>
      <c r="N320" s="129"/>
      <c r="O320" s="129"/>
      <c r="P320" s="129"/>
      <c r="Q320" s="129"/>
      <c r="R320" s="630"/>
      <c r="S320" s="631"/>
      <c r="T320" s="530"/>
      <c r="U320" s="530"/>
      <c r="V320" s="632" t="s">
        <v>1297</v>
      </c>
      <c r="W320" s="633" t="str">
        <f>IF(COUNTBLANK(AC307:AC310)=0,IF(AC309&gt;AC310,W310,W309),"-")</f>
        <v>-</v>
      </c>
      <c r="X320" s="135"/>
      <c r="Y320" s="135"/>
      <c r="Z320" s="135"/>
      <c r="AA320" s="135"/>
      <c r="AB320" s="634"/>
      <c r="AC320" s="635"/>
      <c r="AD320" s="530"/>
      <c r="AE320" s="530"/>
      <c r="AF320" s="636" t="s">
        <v>1298</v>
      </c>
      <c r="AG320" s="637" t="str">
        <f>IF(COUNTBLANK(AM307:AM310)=0,IF(AM309&gt;AM310,AG310,AG309),"-")</f>
        <v>-</v>
      </c>
      <c r="AH320" s="192"/>
      <c r="AI320" s="192"/>
      <c r="AJ320" s="192"/>
      <c r="AK320" s="192"/>
      <c r="AL320" s="638"/>
      <c r="AM320" s="639"/>
      <c r="AN320" s="259"/>
    </row>
    <row r="321" ht="27.0" customHeight="1">
      <c r="A321" s="259"/>
      <c r="B321" s="259"/>
      <c r="C321" s="259"/>
      <c r="D321" s="259"/>
      <c r="E321" s="259"/>
      <c r="F321" s="259"/>
      <c r="G321" s="259"/>
      <c r="H321" s="259"/>
      <c r="I321" s="259"/>
      <c r="J321" s="259"/>
      <c r="K321" s="259"/>
      <c r="L321" s="259"/>
      <c r="M321" s="259"/>
      <c r="N321" s="259"/>
      <c r="O321" s="259"/>
      <c r="P321" s="259"/>
      <c r="Q321" s="259"/>
      <c r="R321" s="259"/>
      <c r="S321" s="259"/>
      <c r="T321" s="259"/>
      <c r="U321" s="259"/>
      <c r="V321" s="259"/>
      <c r="W321" s="259"/>
      <c r="X321" s="259"/>
      <c r="Y321" s="259"/>
      <c r="Z321" s="259"/>
      <c r="AA321" s="259"/>
      <c r="AB321" s="259"/>
      <c r="AC321" s="259"/>
      <c r="AD321" s="259"/>
      <c r="AE321" s="259"/>
      <c r="AF321" s="259"/>
      <c r="AG321" s="259"/>
      <c r="AH321" s="259"/>
      <c r="AI321" s="259"/>
      <c r="AJ321" s="259"/>
      <c r="AK321" s="259"/>
      <c r="AL321" s="259"/>
      <c r="AM321" s="259"/>
      <c r="AN321" s="259"/>
    </row>
    <row r="322" ht="27.0" customHeight="1">
      <c r="A322" s="259"/>
      <c r="B322" s="259"/>
      <c r="C322" s="259"/>
      <c r="D322" s="259"/>
      <c r="E322" s="259"/>
      <c r="F322" s="259"/>
      <c r="G322" s="259"/>
      <c r="H322" s="259"/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259"/>
      <c r="U322" s="259"/>
      <c r="V322" s="259"/>
      <c r="W322" s="259"/>
      <c r="X322" s="259"/>
      <c r="Y322" s="259"/>
      <c r="Z322" s="259"/>
      <c r="AA322" s="259"/>
      <c r="AB322" s="259"/>
      <c r="AC322" s="259"/>
      <c r="AD322" s="259"/>
      <c r="AE322" s="259"/>
      <c r="AF322" s="259"/>
      <c r="AG322" s="259"/>
      <c r="AH322" s="259"/>
      <c r="AI322" s="259"/>
      <c r="AJ322" s="259"/>
      <c r="AK322" s="259"/>
      <c r="AL322" s="259"/>
      <c r="AM322" s="259"/>
      <c r="AN322" s="259"/>
    </row>
    <row r="323" ht="27.0" customHeight="1">
      <c r="A323" s="44" t="s">
        <v>1299</v>
      </c>
    </row>
    <row r="324" ht="27.0" customHeight="1">
      <c r="A324" s="719"/>
      <c r="B324" s="740" t="s">
        <v>1300</v>
      </c>
      <c r="J324" s="530"/>
      <c r="K324" s="530"/>
      <c r="L324" s="323" t="s">
        <v>300</v>
      </c>
      <c r="AN324" s="530"/>
    </row>
    <row r="325" ht="13.5" customHeight="1">
      <c r="A325" s="645"/>
      <c r="B325" s="646" t="s">
        <v>946</v>
      </c>
      <c r="C325" s="647"/>
      <c r="D325" s="647"/>
      <c r="E325" s="647"/>
      <c r="F325" s="647"/>
      <c r="G325" s="648" t="s">
        <v>1301</v>
      </c>
      <c r="H325" s="649"/>
      <c r="I325" s="650"/>
      <c r="J325" s="592"/>
      <c r="K325" s="592"/>
      <c r="L325" s="592"/>
      <c r="M325" s="592"/>
      <c r="N325" s="592"/>
      <c r="O325" s="592"/>
      <c r="P325" s="592"/>
      <c r="Q325" s="592"/>
      <c r="R325" s="592"/>
      <c r="S325" s="592"/>
      <c r="T325" s="592"/>
      <c r="U325" s="592"/>
      <c r="V325" s="592"/>
      <c r="W325" s="592"/>
      <c r="X325" s="592"/>
      <c r="Y325" s="592"/>
      <c r="Z325" s="592"/>
      <c r="AA325" s="592"/>
      <c r="AB325" s="592"/>
      <c r="AC325" s="592"/>
      <c r="AD325" s="592"/>
      <c r="AE325" s="592"/>
      <c r="AF325" s="592"/>
      <c r="AG325" s="592"/>
      <c r="AH325" s="592"/>
      <c r="AI325" s="592"/>
      <c r="AJ325" s="592"/>
      <c r="AK325" s="592"/>
      <c r="AL325" s="592"/>
      <c r="AM325" s="592"/>
      <c r="AN325" s="592"/>
    </row>
    <row r="326" ht="13.5" customHeight="1">
      <c r="A326" s="651" t="s">
        <v>1302</v>
      </c>
      <c r="B326" s="652" t="s">
        <v>1303</v>
      </c>
      <c r="C326" s="653" t="str">
        <f>IFERROR(VLOOKUP(A326,$B$156:$G$159,2,FALSE),IFERROR(VLOOKUP(A326,$L$156:$Q$159,2,FALSE),IFERROR(VLOOKUP(A326,$V$156:$AA$159,2,FALSE),IFERROR(VLOOKUP(A326,$AF$156:$AK$159,2,FALSE),IFERROR(VLOOKUP(A326,$B$179:$G$182,2,FALSE),IFERROR(VLOOKUP(A326,$L$179:$Q$182,2,FALSE),IFERROR(VLOOKUP(A326,$V$179:$AA$182,2,FALSE),IFERROR(VLOOKUP(A326,$AF$179:$AK$182,2,FALSE),IFERROR(VLOOKUP(A326,$B$202:$G$205,2,FALSE),IFERROR(VLOOKUP(A326,$L$202:$Q$205,2,FALSE),IFERROR(VLOOKUP(A326,$V$202:$AA$205,2,FALSE),IFERROR(VLOOKUP(A326,$AF$202:$AK$205,2,FALSE),IFERROR(VLOOKUP(A326,$B$225:$G$228,2,FALSE),IFERROR(VLOOKUP(A326,$L$225:$Q$228,2,FALSE),IFERROR(VLOOKUP(A326,$V$225:$AA$228,2,FALSE),IFERROR(VLOOKUP(A326,$AF$225:$AK$228,2,FALSE),IFERROR(VLOOKUP(A326,$B$248:$G$251,2,FALSE),IFERROR(VLOOKUP(A326,$L$248:$Q$251,2,FALSE),IFERROR(VLOOKUP(A326,$V$248:$AA$251,2,FALSE),IFERROR(VLOOKUP(A326,$AF$248:$AK$251,2,FALSE),IFERROR(VLOOKUP(A326,$B$271:$G$274,2,FALSE),IFERROR(VLOOKUP(A326,$L$271:$Q$274,2,FALSE),IFERROR(VLOOKUP(A326,$V$271:$AA$274,2,FALSE),IFERROR(VLOOKUP(A326,$AF$271:$AK$274,2,FALSE),IFERROR(VLOOKUP(A326,$B$294:$G$297,2,FALSE),IFERROR(VLOOKUP(A326,$L$294:$Q$297,2,FALSE),IFERROR(VLOOKUP(A326,$V$294:$AA$297,2,FALSE),IFERROR(VLOOKUP(A326,$AF$294:$AK$297,2,FALSE),IFERROR(VLOOKUP(A326,$B$317:$G$320,2,FALSE),IFERROR(VLOOKUP(A326,$L$317:$Q$320,2,FALSE),IFERROR(VLOOKUP(A326,$V$317:$AA$320,2,FALSE),IFERROR(VLOOKUP(A326,$AF$317:$AK$320,2,FALSE),""))))))))))))))))))))))))))))))))</f>
        <v>-</v>
      </c>
      <c r="D326" s="654"/>
      <c r="E326" s="654"/>
      <c r="F326" s="654"/>
      <c r="G326" s="655"/>
      <c r="H326" s="656"/>
      <c r="I326" s="657"/>
      <c r="J326" s="592"/>
      <c r="K326" s="592"/>
      <c r="L326" s="592"/>
      <c r="M326" s="592"/>
      <c r="N326" s="592"/>
      <c r="O326" s="592"/>
      <c r="P326" s="592"/>
      <c r="Q326" s="592"/>
      <c r="R326" s="592"/>
      <c r="S326" s="592"/>
      <c r="T326" s="592"/>
      <c r="U326" s="592"/>
      <c r="V326" s="592"/>
      <c r="W326" s="592"/>
      <c r="X326" s="592"/>
      <c r="Y326" s="592"/>
      <c r="Z326" s="592"/>
      <c r="AA326" s="592"/>
      <c r="AB326" s="592"/>
      <c r="AC326" s="592"/>
      <c r="AD326" s="592"/>
      <c r="AE326" s="592"/>
      <c r="AF326" s="592"/>
      <c r="AG326" s="592"/>
      <c r="AH326" s="592"/>
      <c r="AI326" s="592"/>
      <c r="AJ326" s="592"/>
      <c r="AK326" s="592"/>
      <c r="AL326" s="592"/>
      <c r="AM326" s="592"/>
      <c r="AN326" s="592"/>
    </row>
    <row r="327" ht="13.5" customHeight="1">
      <c r="B327" s="658"/>
      <c r="G327" s="269"/>
      <c r="I327" s="659"/>
      <c r="J327" s="592"/>
      <c r="K327" s="592"/>
      <c r="L327" s="592"/>
      <c r="M327" s="592"/>
      <c r="N327" s="592"/>
      <c r="O327" s="592"/>
      <c r="P327" s="592"/>
      <c r="Q327" s="592"/>
      <c r="R327" s="592"/>
      <c r="S327" s="592"/>
      <c r="T327" s="592"/>
      <c r="U327" s="592"/>
      <c r="V327" s="592"/>
      <c r="W327" s="592"/>
      <c r="X327" s="592"/>
      <c r="Y327" s="592"/>
      <c r="Z327" s="592"/>
      <c r="AA327" s="592"/>
      <c r="AB327" s="592"/>
      <c r="AC327" s="592"/>
      <c r="AD327" s="592"/>
      <c r="AE327" s="592"/>
      <c r="AF327" s="592"/>
      <c r="AG327" s="592"/>
      <c r="AH327" s="592"/>
      <c r="AI327" s="592"/>
      <c r="AJ327" s="592"/>
      <c r="AK327" s="592"/>
      <c r="AL327" s="592"/>
      <c r="AM327" s="592"/>
      <c r="AN327" s="592"/>
    </row>
    <row r="328" ht="13.5" customHeight="1">
      <c r="A328" s="651" t="s">
        <v>1304</v>
      </c>
      <c r="B328" s="658"/>
      <c r="C328" s="660" t="str">
        <f>IFERROR(VLOOKUP(A328,$B$156:$G$159,2,FALSE),IFERROR(VLOOKUP(A328,$L$156:$Q$159,2,FALSE),IFERROR(VLOOKUP(A328,$V$156:$AA$159,2,FALSE),IFERROR(VLOOKUP(A328,$AF$156:$AK$159,2,FALSE),IFERROR(VLOOKUP(A328,$B$179:$G$182,2,FALSE),IFERROR(VLOOKUP(A328,$L$179:$Q$182,2,FALSE),IFERROR(VLOOKUP(A328,$V$179:$AA$182,2,FALSE),IFERROR(VLOOKUP(A328,$AF$179:$AK$182,2,FALSE),IFERROR(VLOOKUP(A328,$B$202:$G$205,2,FALSE),IFERROR(VLOOKUP(A328,$L$202:$Q$205,2,FALSE),IFERROR(VLOOKUP(A328,$V$202:$AA$205,2,FALSE),IFERROR(VLOOKUP(A328,$AF$202:$AK$205,2,FALSE),IFERROR(VLOOKUP(A328,$B$225:$G$228,2,FALSE),IFERROR(VLOOKUP(A328,$L$225:$Q$228,2,FALSE),IFERROR(VLOOKUP(A328,$V$225:$AA$228,2,FALSE),IFERROR(VLOOKUP(A328,$AF$225:$AK$228,2,FALSE),IFERROR(VLOOKUP(A328,$B$248:$G$251,2,FALSE),IFERROR(VLOOKUP(A328,$L$248:$Q$251,2,FALSE),IFERROR(VLOOKUP(A328,$V$248:$AA$251,2,FALSE),IFERROR(VLOOKUP(A328,$AF$248:$AK$251,2,FALSE),IFERROR(VLOOKUP(A328,$B$271:$G$274,2,FALSE),IFERROR(VLOOKUP(A328,$L$271:$Q$274,2,FALSE),IFERROR(VLOOKUP(A328,$V$271:$AA$274,2,FALSE),IFERROR(VLOOKUP(A328,$AF$271:$AK$274,2,FALSE),IFERROR(VLOOKUP(A328,$B$294:$G$297,2,FALSE),IFERROR(VLOOKUP(A328,$L$294:$Q$297,2,FALSE),IFERROR(VLOOKUP(A328,$V$294:$AA$297,2,FALSE),IFERROR(VLOOKUP(A328,$AF$294:$AK$297,2,FALSE),IFERROR(VLOOKUP(A328,$B$317:$G$320,2,FALSE),IFERROR(VLOOKUP(A328,$L$317:$Q$320,2,FALSE),IFERROR(VLOOKUP(A328,$V$317:$AA$320,2,FALSE),IFERROR(VLOOKUP(A328,$AF$317:$AK$320,2,FALSE),""))))))))))))))))))))))))))))))))</f>
        <v>-</v>
      </c>
      <c r="G328" s="269"/>
      <c r="H328" s="661"/>
      <c r="I328" s="662"/>
      <c r="J328" s="663"/>
      <c r="K328" s="592"/>
      <c r="L328" s="664" t="s">
        <v>1305</v>
      </c>
      <c r="M328" s="665"/>
      <c r="N328" s="665"/>
      <c r="O328" s="665"/>
      <c r="P328" s="665"/>
      <c r="Q328" s="665"/>
      <c r="R328" s="666" t="s">
        <v>1306</v>
      </c>
      <c r="S328" s="328"/>
      <c r="T328" s="592"/>
      <c r="U328" s="592"/>
      <c r="V328" s="592"/>
      <c r="W328" s="592"/>
      <c r="X328" s="592"/>
      <c r="Y328" s="592"/>
      <c r="Z328" s="592"/>
      <c r="AA328" s="592"/>
      <c r="AB328" s="592"/>
      <c r="AC328" s="592"/>
      <c r="AD328" s="592"/>
      <c r="AE328" s="592"/>
      <c r="AF328" s="592"/>
      <c r="AG328" s="592"/>
      <c r="AH328" s="592"/>
      <c r="AI328" s="592"/>
      <c r="AJ328" s="592"/>
      <c r="AK328" s="592"/>
      <c r="AL328" s="592"/>
      <c r="AM328" s="592"/>
      <c r="AN328" s="592"/>
    </row>
    <row r="329" ht="13.5" customHeight="1">
      <c r="B329" s="667"/>
      <c r="C329" s="668"/>
      <c r="D329" s="668"/>
      <c r="E329" s="668"/>
      <c r="F329" s="668"/>
      <c r="G329" s="669"/>
      <c r="H329" s="668"/>
      <c r="I329" s="670"/>
      <c r="J329" s="671"/>
      <c r="K329" s="592"/>
      <c r="L329" s="672">
        <v>49.0</v>
      </c>
      <c r="M329" s="620" t="str">
        <f>IF(COUNTBLANK(I326:I329)=2,IF(I326&gt;I328,C326,C328),"")</f>
        <v/>
      </c>
      <c r="Q329" s="269"/>
      <c r="R329" s="673"/>
      <c r="S329" s="674"/>
      <c r="T329" s="592"/>
      <c r="U329" s="592"/>
      <c r="V329" s="592"/>
      <c r="W329" s="592"/>
      <c r="X329" s="592"/>
      <c r="Y329" s="592"/>
      <c r="Z329" s="592"/>
      <c r="AA329" s="592"/>
      <c r="AB329" s="592"/>
      <c r="AC329" s="592"/>
      <c r="AD329" s="592"/>
      <c r="AE329" s="592"/>
      <c r="AF329" s="592"/>
      <c r="AG329" s="592"/>
      <c r="AH329" s="592"/>
      <c r="AI329" s="592"/>
      <c r="AJ329" s="592"/>
      <c r="AK329" s="592"/>
      <c r="AL329" s="592"/>
      <c r="AM329" s="592"/>
      <c r="AN329" s="592"/>
    </row>
    <row r="330" ht="13.5" customHeight="1">
      <c r="A330" s="592"/>
      <c r="B330" s="592"/>
      <c r="C330" s="592"/>
      <c r="D330" s="592"/>
      <c r="E330" s="592"/>
      <c r="F330" s="592"/>
      <c r="G330" s="592"/>
      <c r="H330" s="592"/>
      <c r="I330" s="592"/>
      <c r="J330" s="671"/>
      <c r="K330" s="675"/>
      <c r="L330" s="334"/>
      <c r="Q330" s="269"/>
      <c r="S330" s="335"/>
      <c r="T330" s="592"/>
      <c r="U330" s="592"/>
      <c r="V330" s="592"/>
      <c r="W330" s="592"/>
      <c r="X330" s="592"/>
      <c r="Y330" s="592"/>
      <c r="Z330" s="592"/>
      <c r="AA330" s="592"/>
      <c r="AB330" s="592"/>
      <c r="AC330" s="592"/>
      <c r="AD330" s="592"/>
      <c r="AE330" s="592"/>
      <c r="AF330" s="592"/>
      <c r="AG330" s="592"/>
      <c r="AH330" s="592"/>
      <c r="AI330" s="592"/>
      <c r="AJ330" s="592"/>
      <c r="AK330" s="592"/>
      <c r="AL330" s="592"/>
      <c r="AM330" s="592"/>
      <c r="AN330" s="592"/>
    </row>
    <row r="331" ht="13.5" customHeight="1">
      <c r="A331" s="645"/>
      <c r="B331" s="646" t="s">
        <v>946</v>
      </c>
      <c r="C331" s="647"/>
      <c r="D331" s="647"/>
      <c r="E331" s="647"/>
      <c r="F331" s="647"/>
      <c r="G331" s="648" t="str">
        <f>G325</f>
        <v>17H00 - 19H30 </v>
      </c>
      <c r="H331" s="649"/>
      <c r="I331" s="650"/>
      <c r="J331" s="671"/>
      <c r="K331" s="592"/>
      <c r="L331" s="334"/>
      <c r="M331" s="676" t="str">
        <f>IF(COUNTBLANK(I332:I335)=2,IF(I332&gt;I334,C332,C334),"")</f>
        <v/>
      </c>
      <c r="Q331" s="269"/>
      <c r="R331" s="677"/>
      <c r="S331" s="678"/>
      <c r="T331" s="679"/>
      <c r="U331" s="592"/>
      <c r="V331" s="592"/>
      <c r="W331" s="592"/>
      <c r="X331" s="592"/>
      <c r="Y331" s="592"/>
      <c r="Z331" s="592"/>
      <c r="AA331" s="592"/>
      <c r="AB331" s="592"/>
      <c r="AC331" s="592"/>
      <c r="AD331" s="592"/>
      <c r="AE331" s="592"/>
      <c r="AF331" s="592"/>
      <c r="AG331" s="592"/>
      <c r="AH331" s="592"/>
      <c r="AI331" s="592"/>
      <c r="AJ331" s="592"/>
      <c r="AK331" s="592"/>
      <c r="AL331" s="592"/>
      <c r="AM331" s="592"/>
      <c r="AN331" s="592"/>
    </row>
    <row r="332" ht="13.5" customHeight="1">
      <c r="A332" s="651" t="s">
        <v>1307</v>
      </c>
      <c r="B332" s="652" t="s">
        <v>1308</v>
      </c>
      <c r="C332" s="653" t="str">
        <f>IFERROR(VLOOKUP(A332,$B$156:$G$159,2,FALSE),IFERROR(VLOOKUP(A332,$L$156:$Q$159,2,FALSE),IFERROR(VLOOKUP(A332,$V$156:$AA$159,2,FALSE),IFERROR(VLOOKUP(A332,$AF$156:$AK$159,2,FALSE),IFERROR(VLOOKUP(A332,$B$179:$G$182,2,FALSE),IFERROR(VLOOKUP(A332,$L$179:$Q$182,2,FALSE),IFERROR(VLOOKUP(A332,$V$179:$AA$182,2,FALSE),IFERROR(VLOOKUP(A332,$AF$179:$AK$182,2,FALSE),IFERROR(VLOOKUP(A332,$B$202:$G$205,2,FALSE),IFERROR(VLOOKUP(A332,$L$202:$Q$205,2,FALSE),IFERROR(VLOOKUP(A332,$V$202:$AA$205,2,FALSE),IFERROR(VLOOKUP(A332,$AF$202:$AK$205,2,FALSE),IFERROR(VLOOKUP(A332,$B$225:$G$228,2,FALSE),IFERROR(VLOOKUP(A332,$L$225:$Q$228,2,FALSE),IFERROR(VLOOKUP(A332,$V$225:$AA$228,2,FALSE),IFERROR(VLOOKUP(A332,$AF$225:$AK$228,2,FALSE),IFERROR(VLOOKUP(A332,$B$248:$G$251,2,FALSE),IFERROR(VLOOKUP(A332,$L$248:$Q$251,2,FALSE),IFERROR(VLOOKUP(A332,$V$248:$AA$251,2,FALSE),IFERROR(VLOOKUP(A332,$AF$248:$AK$251,2,FALSE),IFERROR(VLOOKUP(A332,$B$271:$G$274,2,FALSE),IFERROR(VLOOKUP(A332,$L$271:$Q$274,2,FALSE),IFERROR(VLOOKUP(A332,$V$271:$AA$274,2,FALSE),IFERROR(VLOOKUP(A332,$AF$271:$AK$274,2,FALSE),IFERROR(VLOOKUP(A332,$B$294:$G$297,2,FALSE),IFERROR(VLOOKUP(A332,$L$294:$Q$297,2,FALSE),IFERROR(VLOOKUP(A332,$V$294:$AA$297,2,FALSE),IFERROR(VLOOKUP(A332,$AF$294:$AK$297,2,FALSE),IFERROR(VLOOKUP(A332,$B$317:$G$320,2,FALSE),IFERROR(VLOOKUP(A332,$L$317:$Q$320,2,FALSE),IFERROR(VLOOKUP(A332,$V$317:$AA$320,2,FALSE),IFERROR(VLOOKUP(A332,$AF$317:$AK$320,2,FALSE),""))))))))))))))))))))))))))))))))</f>
        <v>-</v>
      </c>
      <c r="D332" s="654"/>
      <c r="E332" s="654"/>
      <c r="F332" s="654"/>
      <c r="G332" s="655"/>
      <c r="H332" s="656"/>
      <c r="I332" s="657"/>
      <c r="J332" s="671"/>
      <c r="K332" s="592"/>
      <c r="L332" s="345"/>
      <c r="M332" s="346"/>
      <c r="N332" s="346"/>
      <c r="O332" s="346"/>
      <c r="P332" s="346"/>
      <c r="Q332" s="347"/>
      <c r="R332" s="346"/>
      <c r="S332" s="348"/>
      <c r="T332" s="680"/>
      <c r="U332" s="592"/>
      <c r="V332" s="592"/>
      <c r="W332" s="592"/>
      <c r="X332" s="592"/>
      <c r="Y332" s="592"/>
      <c r="Z332" s="592"/>
      <c r="AA332" s="592"/>
      <c r="AB332" s="592"/>
      <c r="AC332" s="592"/>
      <c r="AD332" s="592"/>
      <c r="AE332" s="592"/>
      <c r="AF332" s="592"/>
      <c r="AG332" s="592"/>
      <c r="AH332" s="592"/>
      <c r="AI332" s="592"/>
      <c r="AJ332" s="592"/>
      <c r="AK332" s="592"/>
      <c r="AL332" s="592"/>
      <c r="AM332" s="592"/>
      <c r="AN332" s="592"/>
    </row>
    <row r="333" ht="13.5" customHeight="1">
      <c r="B333" s="658"/>
      <c r="G333" s="269"/>
      <c r="I333" s="659"/>
      <c r="J333" s="681"/>
      <c r="K333" s="592"/>
      <c r="L333" s="592"/>
      <c r="M333" s="592"/>
      <c r="N333" s="592"/>
      <c r="O333" s="592"/>
      <c r="P333" s="592"/>
      <c r="Q333" s="592"/>
      <c r="R333" s="592"/>
      <c r="S333" s="592"/>
      <c r="T333" s="680"/>
      <c r="U333" s="592"/>
      <c r="V333" s="592"/>
      <c r="W333" s="592"/>
      <c r="X333" s="592"/>
      <c r="Y333" s="592"/>
      <c r="Z333" s="592"/>
      <c r="AA333" s="592"/>
      <c r="AB333" s="592"/>
      <c r="AC333" s="592"/>
      <c r="AD333" s="592"/>
      <c r="AE333" s="592"/>
      <c r="AF333" s="592"/>
      <c r="AG333" s="592"/>
      <c r="AH333" s="592"/>
      <c r="AI333" s="592"/>
      <c r="AJ333" s="592"/>
      <c r="AK333" s="592"/>
      <c r="AL333" s="592"/>
      <c r="AM333" s="592"/>
      <c r="AN333" s="592"/>
    </row>
    <row r="334" ht="13.5" customHeight="1">
      <c r="A334" s="651" t="s">
        <v>1309</v>
      </c>
      <c r="B334" s="658"/>
      <c r="C334" s="660" t="str">
        <f>IFERROR(VLOOKUP(A334,$B$156:$G$159,2,FALSE),IFERROR(VLOOKUP(A334,$L$156:$Q$159,2,FALSE),IFERROR(VLOOKUP(A334,$V$156:$AA$159,2,FALSE),IFERROR(VLOOKUP(A334,$AF$156:$AK$159,2,FALSE),IFERROR(VLOOKUP(A334,$B$179:$G$182,2,FALSE),IFERROR(VLOOKUP(A334,$L$179:$Q$182,2,FALSE),IFERROR(VLOOKUP(A334,$V$179:$AA$182,2,FALSE),IFERROR(VLOOKUP(A334,$AF$179:$AK$182,2,FALSE),IFERROR(VLOOKUP(A334,$B$202:$G$205,2,FALSE),IFERROR(VLOOKUP(A334,$L$202:$Q$205,2,FALSE),IFERROR(VLOOKUP(A334,$V$202:$AA$205,2,FALSE),IFERROR(VLOOKUP(A334,$AF$202:$AK$205,2,FALSE),IFERROR(VLOOKUP(A334,$B$225:$G$228,2,FALSE),IFERROR(VLOOKUP(A334,$L$225:$Q$228,2,FALSE),IFERROR(VLOOKUP(A334,$V$225:$AA$228,2,FALSE),IFERROR(VLOOKUP(A334,$AF$225:$AK$228,2,FALSE),IFERROR(VLOOKUP(A334,$B$248:$G$251,2,FALSE),IFERROR(VLOOKUP(A334,$L$248:$Q$251,2,FALSE),IFERROR(VLOOKUP(A334,$V$248:$AA$251,2,FALSE),IFERROR(VLOOKUP(A334,$AF$248:$AK$251,2,FALSE),IFERROR(VLOOKUP(A334,$B$271:$G$274,2,FALSE),IFERROR(VLOOKUP(A334,$L$271:$Q$274,2,FALSE),IFERROR(VLOOKUP(A334,$V$271:$AA$274,2,FALSE),IFERROR(VLOOKUP(A334,$AF$271:$AK$274,2,FALSE),IFERROR(VLOOKUP(A334,$B$294:$G$297,2,FALSE),IFERROR(VLOOKUP(A334,$L$294:$Q$297,2,FALSE),IFERROR(VLOOKUP(A334,$V$294:$AA$297,2,FALSE),IFERROR(VLOOKUP(A334,$AF$294:$AK$297,2,FALSE),IFERROR(VLOOKUP(A334,$B$317:$G$320,2,FALSE),IFERROR(VLOOKUP(A334,$L$317:$Q$320,2,FALSE),IFERROR(VLOOKUP(A334,$V$317:$AA$320,2,FALSE),IFERROR(VLOOKUP(A334,$AF$317:$AK$320,2,FALSE),""))))))))))))))))))))))))))))))))</f>
        <v>-</v>
      </c>
      <c r="G334" s="269"/>
      <c r="H334" s="661"/>
      <c r="I334" s="662"/>
      <c r="J334" s="592"/>
      <c r="K334" s="592"/>
      <c r="L334" s="592"/>
      <c r="M334" s="592"/>
      <c r="N334" s="592"/>
      <c r="O334" s="592"/>
      <c r="P334" s="592"/>
      <c r="Q334" s="592"/>
      <c r="R334" s="592"/>
      <c r="S334" s="592"/>
      <c r="T334" s="680"/>
      <c r="U334" s="592"/>
      <c r="V334" s="341" t="s">
        <v>305</v>
      </c>
      <c r="W334" s="682"/>
      <c r="X334" s="682"/>
      <c r="Y334" s="682"/>
      <c r="Z334" s="682"/>
      <c r="AA334" s="682"/>
      <c r="AB334" s="683" t="s">
        <v>953</v>
      </c>
      <c r="AC334" s="344"/>
      <c r="AD334" s="592"/>
      <c r="AE334" s="592"/>
      <c r="AF334" s="592"/>
      <c r="AG334" s="592"/>
      <c r="AH334" s="592"/>
      <c r="AI334" s="592"/>
      <c r="AJ334" s="592"/>
      <c r="AK334" s="592"/>
      <c r="AL334" s="592"/>
      <c r="AM334" s="592"/>
      <c r="AN334" s="592"/>
    </row>
    <row r="335" ht="13.5" customHeight="1">
      <c r="B335" s="667"/>
      <c r="C335" s="668"/>
      <c r="D335" s="668"/>
      <c r="E335" s="668"/>
      <c r="F335" s="668"/>
      <c r="G335" s="669"/>
      <c r="H335" s="668"/>
      <c r="I335" s="670"/>
      <c r="J335" s="592"/>
      <c r="K335" s="592"/>
      <c r="L335" s="592"/>
      <c r="M335" s="592"/>
      <c r="N335" s="592"/>
      <c r="O335" s="592"/>
      <c r="P335" s="592"/>
      <c r="Q335" s="592"/>
      <c r="R335" s="592"/>
      <c r="S335" s="592"/>
      <c r="T335" s="680"/>
      <c r="U335" s="592"/>
      <c r="V335" s="684">
        <v>64.0</v>
      </c>
      <c r="W335" s="620" t="str">
        <f>IF(COUNTBLANK(S329:S332)=2,IF(S329&gt;S331,M329,M331),"")</f>
        <v/>
      </c>
      <c r="AA335" s="269"/>
      <c r="AB335" s="673"/>
      <c r="AC335" s="685"/>
      <c r="AD335" s="592"/>
      <c r="AE335" s="592"/>
      <c r="AF335" s="592"/>
      <c r="AG335" s="592"/>
      <c r="AH335" s="592"/>
      <c r="AI335" s="592"/>
      <c r="AJ335" s="592"/>
      <c r="AK335" s="592"/>
      <c r="AL335" s="592"/>
      <c r="AM335" s="592"/>
      <c r="AN335" s="592"/>
    </row>
    <row r="336" ht="13.5" customHeight="1">
      <c r="A336" s="592"/>
      <c r="B336" s="592"/>
      <c r="C336" s="592"/>
      <c r="D336" s="592"/>
      <c r="E336" s="592"/>
      <c r="F336" s="592"/>
      <c r="G336" s="592"/>
      <c r="H336" s="592"/>
      <c r="I336" s="592"/>
      <c r="J336" s="592"/>
      <c r="K336" s="592"/>
      <c r="L336" s="592"/>
      <c r="M336" s="592"/>
      <c r="N336" s="592"/>
      <c r="O336" s="592"/>
      <c r="P336" s="592"/>
      <c r="Q336" s="592"/>
      <c r="R336" s="592"/>
      <c r="S336" s="592"/>
      <c r="T336" s="680"/>
      <c r="U336" s="686"/>
      <c r="V336" s="357"/>
      <c r="AA336" s="269"/>
      <c r="AC336" s="358"/>
      <c r="AD336" s="592"/>
      <c r="AE336" s="592"/>
      <c r="AF336" s="592"/>
      <c r="AG336" s="592"/>
      <c r="AH336" s="592"/>
      <c r="AI336" s="592"/>
      <c r="AJ336" s="592"/>
      <c r="AK336" s="592"/>
      <c r="AL336" s="592"/>
      <c r="AM336" s="592"/>
      <c r="AN336" s="592"/>
    </row>
    <row r="337" ht="13.5" customHeight="1">
      <c r="A337" s="645"/>
      <c r="B337" s="646" t="s">
        <v>946</v>
      </c>
      <c r="C337" s="647"/>
      <c r="D337" s="647"/>
      <c r="E337" s="647"/>
      <c r="F337" s="647"/>
      <c r="G337" s="648" t="str">
        <f>G331</f>
        <v>17H00 - 19H30 </v>
      </c>
      <c r="H337" s="649"/>
      <c r="I337" s="650"/>
      <c r="J337" s="592"/>
      <c r="K337" s="592"/>
      <c r="L337" s="592"/>
      <c r="M337" s="592"/>
      <c r="N337" s="592"/>
      <c r="O337" s="592"/>
      <c r="P337" s="592"/>
      <c r="Q337" s="592"/>
      <c r="R337" s="592"/>
      <c r="S337" s="592"/>
      <c r="T337" s="680"/>
      <c r="U337" s="592"/>
      <c r="V337" s="357"/>
      <c r="W337" s="606" t="str">
        <f>IF(COUNTBLANK(S341:S344)=2,IF(S341&gt;S343,M341,M343),"")</f>
        <v/>
      </c>
      <c r="AA337" s="269"/>
      <c r="AB337" s="687"/>
      <c r="AC337" s="688"/>
      <c r="AD337" s="592"/>
      <c r="AE337" s="592"/>
      <c r="AF337" s="592"/>
      <c r="AG337" s="592"/>
      <c r="AH337" s="592"/>
      <c r="AI337" s="592"/>
      <c r="AJ337" s="592"/>
      <c r="AK337" s="592"/>
      <c r="AL337" s="592"/>
      <c r="AM337" s="592"/>
      <c r="AN337" s="592"/>
    </row>
    <row r="338" ht="13.5" customHeight="1">
      <c r="A338" s="651" t="s">
        <v>1310</v>
      </c>
      <c r="B338" s="652" t="s">
        <v>1311</v>
      </c>
      <c r="C338" s="653" t="str">
        <f>IFERROR(VLOOKUP(A338,$B$156:$G$159,2,FALSE),IFERROR(VLOOKUP(A338,$L$156:$Q$159,2,FALSE),IFERROR(VLOOKUP(A338,$V$156:$AA$159,2,FALSE),IFERROR(VLOOKUP(A338,$AF$156:$AK$159,2,FALSE),IFERROR(VLOOKUP(A338,$B$179:$G$182,2,FALSE),IFERROR(VLOOKUP(A338,$L$179:$Q$182,2,FALSE),IFERROR(VLOOKUP(A338,$V$179:$AA$182,2,FALSE),IFERROR(VLOOKUP(A338,$AF$179:$AK$182,2,FALSE),IFERROR(VLOOKUP(A338,$B$202:$G$205,2,FALSE),IFERROR(VLOOKUP(A338,$L$202:$Q$205,2,FALSE),IFERROR(VLOOKUP(A338,$V$202:$AA$205,2,FALSE),IFERROR(VLOOKUP(A338,$AF$202:$AK$205,2,FALSE),IFERROR(VLOOKUP(A338,$B$225:$G$228,2,FALSE),IFERROR(VLOOKUP(A338,$L$225:$Q$228,2,FALSE),IFERROR(VLOOKUP(A338,$V$225:$AA$228,2,FALSE),IFERROR(VLOOKUP(A338,$AF$225:$AK$228,2,FALSE),IFERROR(VLOOKUP(A338,$B$248:$G$251,2,FALSE),IFERROR(VLOOKUP(A338,$L$248:$Q$251,2,FALSE),IFERROR(VLOOKUP(A338,$V$248:$AA$251,2,FALSE),IFERROR(VLOOKUP(A338,$AF$248:$AK$251,2,FALSE),IFERROR(VLOOKUP(A338,$B$271:$G$274,2,FALSE),IFERROR(VLOOKUP(A338,$L$271:$Q$274,2,FALSE),IFERROR(VLOOKUP(A338,$V$271:$AA$274,2,FALSE),IFERROR(VLOOKUP(A338,$AF$271:$AK$274,2,FALSE),IFERROR(VLOOKUP(A338,$B$294:$G$297,2,FALSE),IFERROR(VLOOKUP(A338,$L$294:$Q$297,2,FALSE),IFERROR(VLOOKUP(A338,$V$294:$AA$297,2,FALSE),IFERROR(VLOOKUP(A338,$AF$294:$AK$297,2,FALSE),IFERROR(VLOOKUP(A338,$B$317:$G$320,2,FALSE),IFERROR(VLOOKUP(A338,$L$317:$Q$320,2,FALSE),IFERROR(VLOOKUP(A338,$V$317:$AA$320,2,FALSE),IFERROR(VLOOKUP(A338,$AF$317:$AK$320,2,FALSE),""))))))))))))))))))))))))))))))))</f>
        <v>-</v>
      </c>
      <c r="D338" s="654"/>
      <c r="E338" s="654"/>
      <c r="F338" s="654"/>
      <c r="G338" s="655"/>
      <c r="H338" s="656"/>
      <c r="I338" s="657"/>
      <c r="J338" s="592"/>
      <c r="K338" s="592"/>
      <c r="L338" s="592"/>
      <c r="M338" s="592"/>
      <c r="N338" s="592"/>
      <c r="O338" s="592"/>
      <c r="P338" s="592"/>
      <c r="Q338" s="592"/>
      <c r="R338" s="592"/>
      <c r="S338" s="592"/>
      <c r="T338" s="680"/>
      <c r="U338" s="592"/>
      <c r="V338" s="364"/>
      <c r="W338" s="365"/>
      <c r="X338" s="365"/>
      <c r="Y338" s="365"/>
      <c r="Z338" s="365"/>
      <c r="AA338" s="366"/>
      <c r="AB338" s="365"/>
      <c r="AC338" s="367"/>
      <c r="AD338" s="592"/>
      <c r="AE338" s="592"/>
      <c r="AF338" s="592"/>
      <c r="AG338" s="592"/>
      <c r="AH338" s="592"/>
      <c r="AI338" s="592"/>
      <c r="AJ338" s="592"/>
      <c r="AK338" s="592"/>
      <c r="AL338" s="592"/>
      <c r="AM338" s="592"/>
      <c r="AN338" s="592"/>
    </row>
    <row r="339" ht="13.5" customHeight="1">
      <c r="B339" s="658"/>
      <c r="G339" s="269"/>
      <c r="I339" s="659"/>
      <c r="J339" s="592"/>
      <c r="K339" s="592"/>
      <c r="L339" s="592"/>
      <c r="M339" s="592"/>
      <c r="N339" s="592"/>
      <c r="O339" s="592"/>
      <c r="P339" s="592"/>
      <c r="Q339" s="592"/>
      <c r="R339" s="592"/>
      <c r="S339" s="592"/>
      <c r="T339" s="680"/>
      <c r="U339" s="592"/>
      <c r="V339" s="592"/>
      <c r="W339" s="592"/>
      <c r="X339" s="592"/>
      <c r="Y339" s="689"/>
      <c r="Z339" s="592"/>
      <c r="AA339" s="592"/>
      <c r="AB339" s="592"/>
      <c r="AC339" s="592"/>
      <c r="AD339" s="592"/>
      <c r="AE339" s="592"/>
      <c r="AF339" s="592"/>
      <c r="AG339" s="592"/>
      <c r="AH339" s="592"/>
      <c r="AI339" s="592"/>
      <c r="AJ339" s="592"/>
      <c r="AK339" s="592"/>
      <c r="AL339" s="592"/>
      <c r="AM339" s="592"/>
      <c r="AN339" s="592"/>
    </row>
    <row r="340" ht="13.5" customHeight="1">
      <c r="A340" s="651" t="s">
        <v>1312</v>
      </c>
      <c r="B340" s="658"/>
      <c r="C340" s="660" t="str">
        <f>IFERROR(VLOOKUP(A340,$B$156:$G$159,2,FALSE),IFERROR(VLOOKUP(A340,$L$156:$Q$159,2,FALSE),IFERROR(VLOOKUP(A340,$V$156:$AA$159,2,FALSE),IFERROR(VLOOKUP(A340,$AF$156:$AK$159,2,FALSE),IFERROR(VLOOKUP(A340,$B$179:$G$182,2,FALSE),IFERROR(VLOOKUP(A340,$L$179:$Q$182,2,FALSE),IFERROR(VLOOKUP(A340,$V$179:$AA$182,2,FALSE),IFERROR(VLOOKUP(A340,$AF$179:$AK$182,2,FALSE),IFERROR(VLOOKUP(A340,$B$202:$G$205,2,FALSE),IFERROR(VLOOKUP(A340,$L$202:$Q$205,2,FALSE),IFERROR(VLOOKUP(A340,$V$202:$AA$205,2,FALSE),IFERROR(VLOOKUP(A340,$AF$202:$AK$205,2,FALSE),IFERROR(VLOOKUP(A340,$B$225:$G$228,2,FALSE),IFERROR(VLOOKUP(A340,$L$225:$Q$228,2,FALSE),IFERROR(VLOOKUP(A340,$V$225:$AA$228,2,FALSE),IFERROR(VLOOKUP(A340,$AF$225:$AK$228,2,FALSE),IFERROR(VLOOKUP(A340,$B$248:$G$251,2,FALSE),IFERROR(VLOOKUP(A340,$L$248:$Q$251,2,FALSE),IFERROR(VLOOKUP(A340,$V$248:$AA$251,2,FALSE),IFERROR(VLOOKUP(A340,$AF$248:$AK$251,2,FALSE),IFERROR(VLOOKUP(A340,$B$271:$G$274,2,FALSE),IFERROR(VLOOKUP(A340,$L$271:$Q$274,2,FALSE),IFERROR(VLOOKUP(A340,$V$271:$AA$274,2,FALSE),IFERROR(VLOOKUP(A340,$AF$271:$AK$274,2,FALSE),IFERROR(VLOOKUP(A340,$B$294:$G$297,2,FALSE),IFERROR(VLOOKUP(A340,$L$294:$Q$297,2,FALSE),IFERROR(VLOOKUP(A340,$V$294:$AA$297,2,FALSE),IFERROR(VLOOKUP(A340,$AF$294:$AK$297,2,FALSE),IFERROR(VLOOKUP(A340,$B$317:$G$320,2,FALSE),IFERROR(VLOOKUP(A340,$L$317:$Q$320,2,FALSE),IFERROR(VLOOKUP(A340,$V$317:$AA$320,2,FALSE),IFERROR(VLOOKUP(A340,$AF$317:$AK$320,2,FALSE),""))))))))))))))))))))))))))))))))</f>
        <v>-</v>
      </c>
      <c r="G340" s="269"/>
      <c r="H340" s="661"/>
      <c r="I340" s="662"/>
      <c r="J340" s="663"/>
      <c r="K340" s="592"/>
      <c r="L340" s="664" t="s">
        <v>1313</v>
      </c>
      <c r="M340" s="665"/>
      <c r="N340" s="665"/>
      <c r="O340" s="665"/>
      <c r="P340" s="665"/>
      <c r="Q340" s="665"/>
      <c r="R340" s="666" t="str">
        <f>R328</f>
        <v>07H30- 09H30 </v>
      </c>
      <c r="S340" s="328"/>
      <c r="T340" s="680"/>
      <c r="U340" s="592"/>
      <c r="V340" s="592"/>
      <c r="W340" s="592"/>
      <c r="X340" s="592"/>
      <c r="Y340" s="689"/>
      <c r="Z340" s="592"/>
      <c r="AA340" s="592"/>
      <c r="AB340" s="592"/>
      <c r="AC340" s="592"/>
      <c r="AD340" s="592"/>
      <c r="AE340" s="592"/>
      <c r="AF340" s="592"/>
      <c r="AG340" s="592"/>
      <c r="AH340" s="592"/>
      <c r="AI340" s="592"/>
      <c r="AJ340" s="592"/>
      <c r="AK340" s="592"/>
      <c r="AL340" s="592"/>
      <c r="AM340" s="592"/>
      <c r="AN340" s="592"/>
    </row>
    <row r="341" ht="13.5" customHeight="1">
      <c r="B341" s="667"/>
      <c r="C341" s="668"/>
      <c r="D341" s="668"/>
      <c r="E341" s="668"/>
      <c r="F341" s="668"/>
      <c r="G341" s="669"/>
      <c r="H341" s="668"/>
      <c r="I341" s="670"/>
      <c r="J341" s="671"/>
      <c r="K341" s="592"/>
      <c r="L341" s="672">
        <v>50.0</v>
      </c>
      <c r="M341" s="620" t="str">
        <f>IF(COUNTBLANK(I338:I341)=2,IF(I338&gt;I340,C338,C340),"")</f>
        <v/>
      </c>
      <c r="Q341" s="269"/>
      <c r="R341" s="673"/>
      <c r="S341" s="674"/>
      <c r="T341" s="680"/>
      <c r="U341" s="592"/>
      <c r="V341" s="592"/>
      <c r="W341" s="592"/>
      <c r="X341" s="592"/>
      <c r="Y341" s="689"/>
      <c r="Z341" s="592"/>
      <c r="AA341" s="592"/>
      <c r="AB341" s="592"/>
      <c r="AC341" s="592"/>
      <c r="AD341" s="592"/>
      <c r="AE341" s="592"/>
      <c r="AF341" s="592"/>
      <c r="AG341" s="592"/>
      <c r="AH341" s="592"/>
      <c r="AI341" s="592"/>
      <c r="AJ341" s="592"/>
      <c r="AK341" s="592"/>
      <c r="AL341" s="592"/>
      <c r="AM341" s="592"/>
      <c r="AN341" s="592"/>
    </row>
    <row r="342" ht="13.5" customHeight="1">
      <c r="A342" s="592"/>
      <c r="B342" s="592"/>
      <c r="C342" s="592"/>
      <c r="D342" s="592"/>
      <c r="E342" s="592"/>
      <c r="F342" s="592"/>
      <c r="G342" s="592"/>
      <c r="H342" s="592"/>
      <c r="I342" s="592"/>
      <c r="J342" s="671"/>
      <c r="K342" s="675"/>
      <c r="L342" s="334"/>
      <c r="Q342" s="269"/>
      <c r="S342" s="335"/>
      <c r="T342" s="690"/>
      <c r="U342" s="592"/>
      <c r="V342" s="592"/>
      <c r="W342" s="592"/>
      <c r="X342" s="592"/>
      <c r="Y342" s="689"/>
      <c r="Z342" s="592"/>
      <c r="AA342" s="592"/>
      <c r="AB342" s="592"/>
      <c r="AC342" s="592"/>
      <c r="AD342" s="592"/>
      <c r="AE342" s="592"/>
      <c r="AF342" s="592"/>
      <c r="AG342" s="592"/>
      <c r="AH342" s="592"/>
      <c r="AI342" s="592"/>
      <c r="AJ342" s="592"/>
      <c r="AK342" s="592"/>
      <c r="AL342" s="592"/>
      <c r="AM342" s="592"/>
      <c r="AN342" s="592"/>
    </row>
    <row r="343" ht="13.5" customHeight="1">
      <c r="A343" s="645"/>
      <c r="B343" s="646" t="s">
        <v>946</v>
      </c>
      <c r="C343" s="647"/>
      <c r="D343" s="647"/>
      <c r="E343" s="647"/>
      <c r="F343" s="647"/>
      <c r="G343" s="648" t="str">
        <f>G337</f>
        <v>17H00 - 19H30 </v>
      </c>
      <c r="H343" s="649"/>
      <c r="I343" s="650"/>
      <c r="J343" s="671"/>
      <c r="K343" s="592"/>
      <c r="L343" s="334"/>
      <c r="M343" s="676" t="str">
        <f>IF(COUNTBLANK(I344:I347)=2,IF(I344&gt;I346,C344,C346),"")</f>
        <v/>
      </c>
      <c r="Q343" s="269"/>
      <c r="R343" s="677"/>
      <c r="S343" s="678"/>
      <c r="T343" s="592"/>
      <c r="U343" s="592"/>
      <c r="V343" s="592"/>
      <c r="W343" s="592"/>
      <c r="X343" s="592"/>
      <c r="Y343" s="689"/>
      <c r="Z343" s="592"/>
      <c r="AA343" s="592"/>
      <c r="AB343" s="592"/>
      <c r="AC343" s="592"/>
      <c r="AD343" s="592"/>
      <c r="AE343" s="592"/>
      <c r="AF343" s="592"/>
      <c r="AG343" s="592"/>
      <c r="AH343" s="592"/>
      <c r="AI343" s="592"/>
      <c r="AJ343" s="592"/>
      <c r="AK343" s="592"/>
      <c r="AL343" s="260"/>
      <c r="AM343" s="260"/>
      <c r="AN343" s="260"/>
    </row>
    <row r="344" ht="13.5" customHeight="1">
      <c r="A344" s="651" t="s">
        <v>1314</v>
      </c>
      <c r="B344" s="652" t="s">
        <v>1315</v>
      </c>
      <c r="C344" s="653" t="str">
        <f>IFERROR(VLOOKUP(A344,$B$156:$G$159,2,FALSE),IFERROR(VLOOKUP(A344,$L$156:$Q$159,2,FALSE),IFERROR(VLOOKUP(A344,$V$156:$AA$159,2,FALSE),IFERROR(VLOOKUP(A344,$AF$156:$AK$159,2,FALSE),IFERROR(VLOOKUP(A344,$B$179:$G$182,2,FALSE),IFERROR(VLOOKUP(A344,$L$179:$Q$182,2,FALSE),IFERROR(VLOOKUP(A344,$V$179:$AA$182,2,FALSE),IFERROR(VLOOKUP(A344,$AF$179:$AK$182,2,FALSE),IFERROR(VLOOKUP(A344,$B$202:$G$205,2,FALSE),IFERROR(VLOOKUP(A344,$L$202:$Q$205,2,FALSE),IFERROR(VLOOKUP(A344,$V$202:$AA$205,2,FALSE),IFERROR(VLOOKUP(A344,$AF$202:$AK$205,2,FALSE),IFERROR(VLOOKUP(A344,$B$225:$G$228,2,FALSE),IFERROR(VLOOKUP(A344,$L$225:$Q$228,2,FALSE),IFERROR(VLOOKUP(A344,$V$225:$AA$228,2,FALSE),IFERROR(VLOOKUP(A344,$AF$225:$AK$228,2,FALSE),IFERROR(VLOOKUP(A344,$B$248:$G$251,2,FALSE),IFERROR(VLOOKUP(A344,$L$248:$Q$251,2,FALSE),IFERROR(VLOOKUP(A344,$V$248:$AA$251,2,FALSE),IFERROR(VLOOKUP(A344,$AF$248:$AK$251,2,FALSE),IFERROR(VLOOKUP(A344,$B$271:$G$274,2,FALSE),IFERROR(VLOOKUP(A344,$L$271:$Q$274,2,FALSE),IFERROR(VLOOKUP(A344,$V$271:$AA$274,2,FALSE),IFERROR(VLOOKUP(A344,$AF$271:$AK$274,2,FALSE),IFERROR(VLOOKUP(A344,$B$294:$G$297,2,FALSE),IFERROR(VLOOKUP(A344,$L$294:$Q$297,2,FALSE),IFERROR(VLOOKUP(A344,$V$294:$AA$297,2,FALSE),IFERROR(VLOOKUP(A344,$AF$294:$AK$297,2,FALSE),IFERROR(VLOOKUP(A344,$B$317:$G$320,2,FALSE),IFERROR(VLOOKUP(A344,$L$317:$Q$320,2,FALSE),IFERROR(VLOOKUP(A344,$V$317:$AA$320,2,FALSE),IFERROR(VLOOKUP(A344,$AF$317:$AK$320,2,FALSE),""))))))))))))))))))))))))))))))))</f>
        <v>-</v>
      </c>
      <c r="D344" s="654"/>
      <c r="E344" s="654"/>
      <c r="F344" s="654"/>
      <c r="G344" s="655"/>
      <c r="H344" s="656"/>
      <c r="I344" s="657"/>
      <c r="J344" s="671"/>
      <c r="K344" s="592"/>
      <c r="L344" s="345"/>
      <c r="M344" s="346"/>
      <c r="N344" s="346"/>
      <c r="O344" s="346"/>
      <c r="P344" s="346"/>
      <c r="Q344" s="347"/>
      <c r="R344" s="346"/>
      <c r="S344" s="348"/>
      <c r="T344" s="592"/>
      <c r="U344" s="592"/>
      <c r="V344" s="592"/>
      <c r="W344" s="592"/>
      <c r="X344" s="592"/>
      <c r="Y344" s="741"/>
      <c r="Z344" s="592"/>
      <c r="AA344" s="592"/>
      <c r="AB344" s="592"/>
      <c r="AC344" s="592"/>
      <c r="AD344" s="592"/>
      <c r="AE344" s="592"/>
      <c r="AF344" s="592"/>
      <c r="AG344" s="592"/>
      <c r="AH344" s="592"/>
      <c r="AI344" s="592"/>
      <c r="AJ344" s="592"/>
      <c r="AK344" s="592"/>
      <c r="AL344" s="260"/>
      <c r="AM344" s="260"/>
      <c r="AN344" s="260"/>
    </row>
    <row r="345" ht="13.5" customHeight="1">
      <c r="B345" s="658"/>
      <c r="G345" s="269"/>
      <c r="I345" s="659"/>
      <c r="J345" s="681"/>
      <c r="K345" s="592"/>
      <c r="L345" s="592"/>
      <c r="M345" s="592"/>
      <c r="N345" s="592"/>
      <c r="O345" s="592"/>
      <c r="P345" s="592"/>
      <c r="Q345" s="592"/>
      <c r="R345" s="592"/>
      <c r="S345" s="592"/>
      <c r="T345" s="592"/>
      <c r="U345" s="592"/>
      <c r="V345" s="592"/>
      <c r="W345" s="592"/>
      <c r="X345" s="592"/>
      <c r="Y345" s="689"/>
      <c r="Z345" s="592"/>
      <c r="AA345" s="592"/>
      <c r="AB345" s="592"/>
      <c r="AC345" s="592"/>
      <c r="AD345" s="592"/>
      <c r="AE345" s="592"/>
      <c r="AF345" s="592"/>
      <c r="AG345" s="592"/>
      <c r="AH345" s="592"/>
      <c r="AI345" s="592"/>
      <c r="AJ345" s="592"/>
      <c r="AK345" s="592"/>
      <c r="AL345" s="592"/>
      <c r="AM345" s="592"/>
      <c r="AN345" s="592"/>
    </row>
    <row r="346" ht="13.5" customHeight="1">
      <c r="A346" s="651" t="s">
        <v>1316</v>
      </c>
      <c r="B346" s="658"/>
      <c r="C346" s="660" t="str">
        <f>IFERROR(VLOOKUP(A346,$B$156:$G$159,2,FALSE),IFERROR(VLOOKUP(A346,$L$156:$Q$159,2,FALSE),IFERROR(VLOOKUP(A346,$V$156:$AA$159,2,FALSE),IFERROR(VLOOKUP(A346,$AF$156:$AK$159,2,FALSE),IFERROR(VLOOKUP(A346,$B$179:$G$182,2,FALSE),IFERROR(VLOOKUP(A346,$L$179:$Q$182,2,FALSE),IFERROR(VLOOKUP(A346,$V$179:$AA$182,2,FALSE),IFERROR(VLOOKUP(A346,$AF$179:$AK$182,2,FALSE),IFERROR(VLOOKUP(A346,$B$202:$G$205,2,FALSE),IFERROR(VLOOKUP(A346,$L$202:$Q$205,2,FALSE),IFERROR(VLOOKUP(A346,$V$202:$AA$205,2,FALSE),IFERROR(VLOOKUP(A346,$AF$202:$AK$205,2,FALSE),IFERROR(VLOOKUP(A346,$B$225:$G$228,2,FALSE),IFERROR(VLOOKUP(A346,$L$225:$Q$228,2,FALSE),IFERROR(VLOOKUP(A346,$V$225:$AA$228,2,FALSE),IFERROR(VLOOKUP(A346,$AF$225:$AK$228,2,FALSE),IFERROR(VLOOKUP(A346,$B$248:$G$251,2,FALSE),IFERROR(VLOOKUP(A346,$L$248:$Q$251,2,FALSE),IFERROR(VLOOKUP(A346,$V$248:$AA$251,2,FALSE),IFERROR(VLOOKUP(A346,$AF$248:$AK$251,2,FALSE),IFERROR(VLOOKUP(A346,$B$271:$G$274,2,FALSE),IFERROR(VLOOKUP(A346,$L$271:$Q$274,2,FALSE),IFERROR(VLOOKUP(A346,$V$271:$AA$274,2,FALSE),IFERROR(VLOOKUP(A346,$AF$271:$AK$274,2,FALSE),IFERROR(VLOOKUP(A346,$B$294:$G$297,2,FALSE),IFERROR(VLOOKUP(A346,$L$294:$Q$297,2,FALSE),IFERROR(VLOOKUP(A346,$V$294:$AA$297,2,FALSE),IFERROR(VLOOKUP(A346,$AF$294:$AK$297,2,FALSE),IFERROR(VLOOKUP(A346,$B$317:$G$320,2,FALSE),IFERROR(VLOOKUP(A346,$L$317:$Q$320,2,FALSE),IFERROR(VLOOKUP(A346,$V$317:$AA$320,2,FALSE),IFERROR(VLOOKUP(A346,$AF$317:$AK$320,2,FALSE),""))))))))))))))))))))))))))))))))</f>
        <v>-</v>
      </c>
      <c r="G346" s="269"/>
      <c r="H346" s="661"/>
      <c r="I346" s="662"/>
      <c r="J346" s="592"/>
      <c r="K346" s="592"/>
      <c r="L346" s="592"/>
      <c r="M346" s="592"/>
      <c r="N346" s="592"/>
      <c r="O346" s="592"/>
      <c r="P346" s="592"/>
      <c r="Q346" s="592"/>
      <c r="R346" s="592"/>
      <c r="S346" s="592"/>
      <c r="T346" s="592"/>
      <c r="U346" s="592"/>
      <c r="V346" s="373" t="s">
        <v>83</v>
      </c>
      <c r="W346" s="691"/>
      <c r="X346" s="691"/>
      <c r="Y346" s="691"/>
      <c r="Z346" s="691"/>
      <c r="AA346" s="691"/>
      <c r="AB346" s="692" t="s">
        <v>560</v>
      </c>
      <c r="AC346" s="265"/>
      <c r="AD346" s="592"/>
      <c r="AE346" s="592"/>
      <c r="AF346" s="592"/>
      <c r="AG346" s="592"/>
      <c r="AH346" s="592"/>
      <c r="AI346" s="592"/>
      <c r="AJ346" s="592"/>
      <c r="AK346" s="592"/>
      <c r="AL346" s="592"/>
      <c r="AM346" s="592"/>
      <c r="AN346" s="592"/>
    </row>
    <row r="347" ht="13.5" customHeight="1">
      <c r="B347" s="667"/>
      <c r="C347" s="668"/>
      <c r="D347" s="668"/>
      <c r="E347" s="668"/>
      <c r="F347" s="668"/>
      <c r="G347" s="669"/>
      <c r="H347" s="668"/>
      <c r="I347" s="670"/>
      <c r="J347" s="592"/>
      <c r="K347" s="592"/>
      <c r="L347" s="592"/>
      <c r="M347" s="592"/>
      <c r="N347" s="592"/>
      <c r="O347" s="592"/>
      <c r="P347" s="592"/>
      <c r="Q347" s="592"/>
      <c r="R347" s="592"/>
      <c r="S347" s="592"/>
      <c r="T347" s="592"/>
      <c r="U347" s="592"/>
      <c r="V347" s="693">
        <v>61.0</v>
      </c>
      <c r="W347" s="620" t="str">
        <f>IF(COUNTBLANK(AC335:AC338)=2,IF(AC335&gt;AC337,W335,W337),"")</f>
        <v/>
      </c>
      <c r="AA347" s="269"/>
      <c r="AB347" s="673"/>
      <c r="AC347" s="271"/>
      <c r="AD347" s="592"/>
      <c r="AE347" s="592"/>
      <c r="AF347" s="592"/>
      <c r="AG347" s="592"/>
      <c r="AH347" s="592"/>
      <c r="AI347" s="592"/>
      <c r="AJ347" s="592"/>
      <c r="AK347" s="592"/>
      <c r="AL347" s="592"/>
      <c r="AM347" s="592"/>
      <c r="AN347" s="592"/>
    </row>
    <row r="348" ht="13.5" customHeight="1">
      <c r="A348" s="592"/>
      <c r="B348" s="592"/>
      <c r="C348" s="592"/>
      <c r="D348" s="592"/>
      <c r="E348" s="592"/>
      <c r="F348" s="592"/>
      <c r="G348" s="592"/>
      <c r="H348" s="592"/>
      <c r="I348" s="592"/>
      <c r="J348" s="592"/>
      <c r="K348" s="592"/>
      <c r="L348" s="592"/>
      <c r="M348" s="592"/>
      <c r="N348" s="592"/>
      <c r="O348" s="592"/>
      <c r="P348" s="592"/>
      <c r="Q348" s="592"/>
      <c r="R348" s="592"/>
      <c r="S348" s="592"/>
      <c r="T348" s="592"/>
      <c r="U348" s="592"/>
      <c r="V348" s="378"/>
      <c r="AA348" s="269"/>
      <c r="AC348" s="267"/>
      <c r="AD348" s="592"/>
      <c r="AE348" s="592"/>
      <c r="AF348" s="592"/>
      <c r="AG348" s="592"/>
      <c r="AH348" s="592"/>
      <c r="AI348" s="592"/>
      <c r="AJ348" s="592"/>
      <c r="AK348" s="592"/>
      <c r="AL348" s="592"/>
      <c r="AM348" s="592"/>
      <c r="AN348" s="592"/>
    </row>
    <row r="349" ht="13.5" customHeight="1">
      <c r="A349" s="645"/>
      <c r="B349" s="646" t="s">
        <v>946</v>
      </c>
      <c r="C349" s="647"/>
      <c r="D349" s="647"/>
      <c r="E349" s="647"/>
      <c r="F349" s="647"/>
      <c r="G349" s="648" t="str">
        <f>G343</f>
        <v>17H00 - 19H30 </v>
      </c>
      <c r="H349" s="649"/>
      <c r="I349" s="650"/>
      <c r="J349" s="592"/>
      <c r="K349" s="592"/>
      <c r="L349" s="592"/>
      <c r="M349" s="592"/>
      <c r="N349" s="592"/>
      <c r="O349" s="592"/>
      <c r="P349" s="592"/>
      <c r="Q349" s="592"/>
      <c r="R349" s="592"/>
      <c r="S349" s="592"/>
      <c r="T349" s="592"/>
      <c r="U349" s="592"/>
      <c r="V349" s="378"/>
      <c r="W349" s="613" t="str">
        <f>IF(COUNTBLANK(AC359:AC362)=2,IF(AC359&gt;AC361,W359,W361),"")</f>
        <v/>
      </c>
      <c r="AA349" s="269"/>
      <c r="AB349" s="694"/>
      <c r="AC349" s="273"/>
      <c r="AD349" s="695"/>
      <c r="AE349" s="592"/>
      <c r="AF349" s="592"/>
      <c r="AG349" s="592"/>
      <c r="AH349" s="592"/>
      <c r="AI349" s="592"/>
      <c r="AJ349" s="592"/>
      <c r="AK349" s="592"/>
      <c r="AL349" s="592"/>
      <c r="AM349" s="592"/>
      <c r="AN349" s="592"/>
    </row>
    <row r="350" ht="13.5" customHeight="1">
      <c r="A350" s="651" t="s">
        <v>1317</v>
      </c>
      <c r="B350" s="652" t="s">
        <v>1318</v>
      </c>
      <c r="C350" s="653" t="str">
        <f>IFERROR(VLOOKUP(A350,$B$156:$G$159,2,FALSE),IFERROR(VLOOKUP(A350,$L$156:$Q$159,2,FALSE),IFERROR(VLOOKUP(A350,$V$156:$AA$159,2,FALSE),IFERROR(VLOOKUP(A350,$AF$156:$AK$159,2,FALSE),IFERROR(VLOOKUP(A350,$B$179:$G$182,2,FALSE),IFERROR(VLOOKUP(A350,$L$179:$Q$182,2,FALSE),IFERROR(VLOOKUP(A350,$V$179:$AA$182,2,FALSE),IFERROR(VLOOKUP(A350,$AF$179:$AK$182,2,FALSE),IFERROR(VLOOKUP(A350,$B$202:$G$205,2,FALSE),IFERROR(VLOOKUP(A350,$L$202:$Q$205,2,FALSE),IFERROR(VLOOKUP(A350,$V$202:$AA$205,2,FALSE),IFERROR(VLOOKUP(A350,$AF$202:$AK$205,2,FALSE),IFERROR(VLOOKUP(A350,$B$225:$G$228,2,FALSE),IFERROR(VLOOKUP(A350,$L$225:$Q$228,2,FALSE),IFERROR(VLOOKUP(A350,$V$225:$AA$228,2,FALSE),IFERROR(VLOOKUP(A350,$AF$225:$AK$228,2,FALSE),IFERROR(VLOOKUP(A350,$B$248:$G$251,2,FALSE),IFERROR(VLOOKUP(A350,$L$248:$Q$251,2,FALSE),IFERROR(VLOOKUP(A350,$V$248:$AA$251,2,FALSE),IFERROR(VLOOKUP(A350,$AF$248:$AK$251,2,FALSE),IFERROR(VLOOKUP(A350,$B$271:$G$274,2,FALSE),IFERROR(VLOOKUP(A350,$L$271:$Q$274,2,FALSE),IFERROR(VLOOKUP(A350,$V$271:$AA$274,2,FALSE),IFERROR(VLOOKUP(A350,$AF$271:$AK$274,2,FALSE),IFERROR(VLOOKUP(A350,$B$294:$G$297,2,FALSE),IFERROR(VLOOKUP(A350,$L$294:$Q$297,2,FALSE),IFERROR(VLOOKUP(A350,$V$294:$AA$297,2,FALSE),IFERROR(VLOOKUP(A350,$AF$294:$AK$297,2,FALSE),IFERROR(VLOOKUP(A350,$B$317:$G$320,2,FALSE),IFERROR(VLOOKUP(A350,$L$317:$Q$320,2,FALSE),IFERROR(VLOOKUP(A350,$V$317:$AA$320,2,FALSE),IFERROR(VLOOKUP(A350,$AF$317:$AK$320,2,FALSE),""))))))))))))))))))))))))))))))))</f>
        <v>-</v>
      </c>
      <c r="D350" s="654"/>
      <c r="E350" s="654"/>
      <c r="F350" s="654"/>
      <c r="G350" s="655"/>
      <c r="H350" s="656"/>
      <c r="I350" s="657"/>
      <c r="J350" s="592"/>
      <c r="K350" s="592"/>
      <c r="L350" s="592"/>
      <c r="M350" s="592"/>
      <c r="N350" s="592"/>
      <c r="O350" s="592"/>
      <c r="P350" s="592"/>
      <c r="Q350" s="592"/>
      <c r="R350" s="592"/>
      <c r="S350" s="592"/>
      <c r="T350" s="592"/>
      <c r="U350" s="592"/>
      <c r="V350" s="382"/>
      <c r="W350" s="281"/>
      <c r="X350" s="281"/>
      <c r="Y350" s="281"/>
      <c r="Z350" s="281"/>
      <c r="AA350" s="280"/>
      <c r="AB350" s="281"/>
      <c r="AC350" s="282"/>
      <c r="AD350" s="696"/>
      <c r="AE350" s="592"/>
      <c r="AF350" s="592"/>
      <c r="AG350" s="592"/>
      <c r="AH350" s="592"/>
      <c r="AI350" s="592"/>
      <c r="AJ350" s="592"/>
      <c r="AK350" s="592"/>
      <c r="AL350" s="592"/>
      <c r="AM350" s="592"/>
      <c r="AN350" s="592"/>
    </row>
    <row r="351" ht="13.5" customHeight="1">
      <c r="B351" s="658"/>
      <c r="G351" s="269"/>
      <c r="I351" s="659"/>
      <c r="J351" s="592"/>
      <c r="K351" s="592"/>
      <c r="L351" s="592"/>
      <c r="M351" s="592"/>
      <c r="N351" s="592"/>
      <c r="O351" s="592"/>
      <c r="P351" s="592"/>
      <c r="Q351" s="592"/>
      <c r="R351" s="592"/>
      <c r="S351" s="592"/>
      <c r="T351" s="592"/>
      <c r="U351" s="592"/>
      <c r="V351" s="592"/>
      <c r="W351" s="592"/>
      <c r="X351" s="592"/>
      <c r="Y351" s="689"/>
      <c r="Z351" s="592"/>
      <c r="AA351" s="592"/>
      <c r="AB351" s="592"/>
      <c r="AC351" s="592"/>
      <c r="AD351" s="696"/>
      <c r="AE351" s="592"/>
      <c r="AF351" s="592"/>
      <c r="AG351" s="592"/>
      <c r="AH351" s="592"/>
      <c r="AI351" s="592"/>
      <c r="AJ351" s="592"/>
      <c r="AK351" s="592"/>
      <c r="AL351" s="592"/>
      <c r="AM351" s="592"/>
      <c r="AN351" s="592"/>
    </row>
    <row r="352" ht="13.5" customHeight="1">
      <c r="A352" s="651" t="s">
        <v>1319</v>
      </c>
      <c r="B352" s="658"/>
      <c r="C352" s="660" t="str">
        <f>IFERROR(VLOOKUP(A352,$B$156:$G$159,2,FALSE),IFERROR(VLOOKUP(A352,$L$156:$Q$159,2,FALSE),IFERROR(VLOOKUP(A352,$V$156:$AA$159,2,FALSE),IFERROR(VLOOKUP(A352,$AF$156:$AK$159,2,FALSE),IFERROR(VLOOKUP(A352,$B$179:$G$182,2,FALSE),IFERROR(VLOOKUP(A352,$L$179:$Q$182,2,FALSE),IFERROR(VLOOKUP(A352,$V$179:$AA$182,2,FALSE),IFERROR(VLOOKUP(A352,$AF$179:$AK$182,2,FALSE),IFERROR(VLOOKUP(A352,$B$202:$G$205,2,FALSE),IFERROR(VLOOKUP(A352,$L$202:$Q$205,2,FALSE),IFERROR(VLOOKUP(A352,$V$202:$AA$205,2,FALSE),IFERROR(VLOOKUP(A352,$AF$202:$AK$205,2,FALSE),IFERROR(VLOOKUP(A352,$B$225:$G$228,2,FALSE),IFERROR(VLOOKUP(A352,$L$225:$Q$228,2,FALSE),IFERROR(VLOOKUP(A352,$V$225:$AA$228,2,FALSE),IFERROR(VLOOKUP(A352,$AF$225:$AK$228,2,FALSE),IFERROR(VLOOKUP(A352,$B$248:$G$251,2,FALSE),IFERROR(VLOOKUP(A352,$L$248:$Q$251,2,FALSE),IFERROR(VLOOKUP(A352,$V$248:$AA$251,2,FALSE),IFERROR(VLOOKUP(A352,$AF$248:$AK$251,2,FALSE),IFERROR(VLOOKUP(A352,$B$271:$G$274,2,FALSE),IFERROR(VLOOKUP(A352,$L$271:$Q$274,2,FALSE),IFERROR(VLOOKUP(A352,$V$271:$AA$274,2,FALSE),IFERROR(VLOOKUP(A352,$AF$271:$AK$274,2,FALSE),IFERROR(VLOOKUP(A352,$B$294:$G$297,2,FALSE),IFERROR(VLOOKUP(A352,$L$294:$Q$297,2,FALSE),IFERROR(VLOOKUP(A352,$V$294:$AA$297,2,FALSE),IFERROR(VLOOKUP(A352,$AF$294:$AK$297,2,FALSE),IFERROR(VLOOKUP(A352,$B$317:$G$320,2,FALSE),IFERROR(VLOOKUP(A352,$L$317:$Q$320,2,FALSE),IFERROR(VLOOKUP(A352,$V$317:$AA$320,2,FALSE),IFERROR(VLOOKUP(A352,$AF$317:$AK$320,2,FALSE),""))))))))))))))))))))))))))))))))</f>
        <v>-</v>
      </c>
      <c r="G352" s="269"/>
      <c r="H352" s="661"/>
      <c r="I352" s="662"/>
      <c r="J352" s="663"/>
      <c r="K352" s="592"/>
      <c r="L352" s="664" t="s">
        <v>1313</v>
      </c>
      <c r="M352" s="665"/>
      <c r="N352" s="665"/>
      <c r="O352" s="665"/>
      <c r="P352" s="665"/>
      <c r="Q352" s="665"/>
      <c r="R352" s="666" t="str">
        <f>R340</f>
        <v>07H30- 09H30 </v>
      </c>
      <c r="S352" s="328"/>
      <c r="T352" s="592"/>
      <c r="U352" s="592"/>
      <c r="V352" s="592"/>
      <c r="W352" s="592"/>
      <c r="X352" s="592"/>
      <c r="Y352" s="689"/>
      <c r="Z352" s="592"/>
      <c r="AA352" s="592"/>
      <c r="AB352" s="592"/>
      <c r="AC352" s="592"/>
      <c r="AD352" s="696"/>
      <c r="AE352" s="592"/>
      <c r="AF352" s="592"/>
      <c r="AG352" s="592"/>
      <c r="AH352" s="592"/>
      <c r="AI352" s="592"/>
      <c r="AJ352" s="592"/>
      <c r="AK352" s="592"/>
      <c r="AL352" s="592"/>
      <c r="AM352" s="592"/>
      <c r="AN352" s="592"/>
    </row>
    <row r="353" ht="13.5" customHeight="1">
      <c r="B353" s="667"/>
      <c r="C353" s="668"/>
      <c r="D353" s="668"/>
      <c r="E353" s="668"/>
      <c r="F353" s="668"/>
      <c r="G353" s="669"/>
      <c r="H353" s="668"/>
      <c r="I353" s="670"/>
      <c r="J353" s="671"/>
      <c r="K353" s="592"/>
      <c r="L353" s="672">
        <v>51.0</v>
      </c>
      <c r="M353" s="620" t="str">
        <f>IF(COUNTBLANK(I350:I353)=2,IF(I350&gt;I352,C350,C352),"")</f>
        <v/>
      </c>
      <c r="Q353" s="269"/>
      <c r="R353" s="673"/>
      <c r="S353" s="674"/>
      <c r="T353" s="592"/>
      <c r="U353" s="592"/>
      <c r="V353" s="592"/>
      <c r="W353" s="592"/>
      <c r="X353" s="592"/>
      <c r="Y353" s="689"/>
      <c r="Z353" s="592"/>
      <c r="AA353" s="592"/>
      <c r="AB353" s="592"/>
      <c r="AC353" s="592"/>
      <c r="AD353" s="696"/>
      <c r="AE353" s="592"/>
      <c r="AF353" s="592"/>
      <c r="AG353" s="592"/>
      <c r="AH353" s="592"/>
      <c r="AI353" s="592"/>
      <c r="AJ353" s="592"/>
      <c r="AK353" s="592"/>
      <c r="AL353" s="592"/>
      <c r="AM353" s="592"/>
      <c r="AN353" s="592"/>
    </row>
    <row r="354" ht="13.5" customHeight="1">
      <c r="A354" s="592"/>
      <c r="B354" s="592"/>
      <c r="C354" s="592"/>
      <c r="D354" s="592"/>
      <c r="E354" s="592"/>
      <c r="F354" s="592"/>
      <c r="G354" s="592"/>
      <c r="H354" s="592"/>
      <c r="I354" s="592"/>
      <c r="J354" s="671"/>
      <c r="K354" s="675"/>
      <c r="L354" s="334"/>
      <c r="Q354" s="269"/>
      <c r="S354" s="335"/>
      <c r="T354" s="592"/>
      <c r="U354" s="592"/>
      <c r="V354" s="592"/>
      <c r="W354" s="592"/>
      <c r="X354" s="592"/>
      <c r="Y354" s="689"/>
      <c r="Z354" s="592"/>
      <c r="AA354" s="592"/>
      <c r="AB354" s="592"/>
      <c r="AC354" s="592"/>
      <c r="AD354" s="696"/>
      <c r="AE354" s="592"/>
      <c r="AF354" s="592"/>
      <c r="AG354" s="592"/>
      <c r="AH354" s="592"/>
      <c r="AI354" s="592"/>
      <c r="AJ354" s="592"/>
      <c r="AK354" s="592"/>
      <c r="AL354" s="592"/>
      <c r="AM354" s="592"/>
      <c r="AN354" s="592"/>
    </row>
    <row r="355" ht="13.5" customHeight="1">
      <c r="A355" s="645"/>
      <c r="B355" s="646" t="s">
        <v>946</v>
      </c>
      <c r="C355" s="647"/>
      <c r="D355" s="647"/>
      <c r="E355" s="647"/>
      <c r="F355" s="647"/>
      <c r="G355" s="648" t="str">
        <f>G349</f>
        <v>17H00 - 19H30 </v>
      </c>
      <c r="H355" s="649"/>
      <c r="I355" s="650"/>
      <c r="J355" s="671"/>
      <c r="K355" s="592"/>
      <c r="L355" s="334"/>
      <c r="M355" s="676" t="str">
        <f>IF(COUNTBLANK(I356:I359)=2,IF(I356&gt;I358,C356,C358),"")</f>
        <v/>
      </c>
      <c r="Q355" s="269"/>
      <c r="R355" s="677"/>
      <c r="S355" s="678"/>
      <c r="T355" s="679"/>
      <c r="U355" s="592"/>
      <c r="V355" s="592"/>
      <c r="W355" s="592"/>
      <c r="X355" s="592"/>
      <c r="Y355" s="689"/>
      <c r="Z355" s="592"/>
      <c r="AA355" s="592"/>
      <c r="AB355" s="592"/>
      <c r="AC355" s="592"/>
      <c r="AD355" s="696"/>
      <c r="AE355" s="592"/>
      <c r="AF355" s="592"/>
      <c r="AG355" s="592"/>
      <c r="AH355" s="592"/>
      <c r="AI355" s="592"/>
      <c r="AJ355" s="592"/>
      <c r="AK355" s="592"/>
      <c r="AL355" s="592"/>
      <c r="AM355" s="592"/>
      <c r="AN355" s="592"/>
    </row>
    <row r="356" ht="13.5" customHeight="1">
      <c r="A356" s="651" t="s">
        <v>1320</v>
      </c>
      <c r="B356" s="652" t="s">
        <v>1321</v>
      </c>
      <c r="C356" s="653" t="str">
        <f>IFERROR(VLOOKUP(A356,$B$156:$G$159,2,FALSE),IFERROR(VLOOKUP(A356,$L$156:$Q$159,2,FALSE),IFERROR(VLOOKUP(A356,$V$156:$AA$159,2,FALSE),IFERROR(VLOOKUP(A356,$AF$156:$AK$159,2,FALSE),IFERROR(VLOOKUP(A356,$B$179:$G$182,2,FALSE),IFERROR(VLOOKUP(A356,$L$179:$Q$182,2,FALSE),IFERROR(VLOOKUP(A356,$V$179:$AA$182,2,FALSE),IFERROR(VLOOKUP(A356,$AF$179:$AK$182,2,FALSE),IFERROR(VLOOKUP(A356,$B$202:$G$205,2,FALSE),IFERROR(VLOOKUP(A356,$L$202:$Q$205,2,FALSE),IFERROR(VLOOKUP(A356,$V$202:$AA$205,2,FALSE),IFERROR(VLOOKUP(A356,$AF$202:$AK$205,2,FALSE),IFERROR(VLOOKUP(A356,$B$225:$G$228,2,FALSE),IFERROR(VLOOKUP(A356,$L$225:$Q$228,2,FALSE),IFERROR(VLOOKUP(A356,$V$225:$AA$228,2,FALSE),IFERROR(VLOOKUP(A356,$AF$225:$AK$228,2,FALSE),IFERROR(VLOOKUP(A356,$B$248:$G$251,2,FALSE),IFERROR(VLOOKUP(A356,$L$248:$Q$251,2,FALSE),IFERROR(VLOOKUP(A356,$V$248:$AA$251,2,FALSE),IFERROR(VLOOKUP(A356,$AF$248:$AK$251,2,FALSE),IFERROR(VLOOKUP(A356,$B$271:$G$274,2,FALSE),IFERROR(VLOOKUP(A356,$L$271:$Q$274,2,FALSE),IFERROR(VLOOKUP(A356,$V$271:$AA$274,2,FALSE),IFERROR(VLOOKUP(A356,$AF$271:$AK$274,2,FALSE),IFERROR(VLOOKUP(A356,$B$294:$G$297,2,FALSE),IFERROR(VLOOKUP(A356,$L$294:$Q$297,2,FALSE),IFERROR(VLOOKUP(A356,$V$294:$AA$297,2,FALSE),IFERROR(VLOOKUP(A356,$AF$294:$AK$297,2,FALSE),IFERROR(VLOOKUP(A356,$B$317:$G$320,2,FALSE),IFERROR(VLOOKUP(A356,$L$317:$Q$320,2,FALSE),IFERROR(VLOOKUP(A356,$V$317:$AA$320,2,FALSE),IFERROR(VLOOKUP(A356,$AF$317:$AK$320,2,FALSE),""))))))))))))))))))))))))))))))))</f>
        <v>-</v>
      </c>
      <c r="D356" s="654"/>
      <c r="E356" s="654"/>
      <c r="F356" s="654"/>
      <c r="G356" s="655"/>
      <c r="H356" s="656"/>
      <c r="I356" s="657"/>
      <c r="J356" s="671"/>
      <c r="K356" s="592"/>
      <c r="L356" s="345"/>
      <c r="M356" s="346"/>
      <c r="N356" s="346"/>
      <c r="O356" s="346"/>
      <c r="P356" s="346"/>
      <c r="Q356" s="347"/>
      <c r="R356" s="346"/>
      <c r="S356" s="348"/>
      <c r="T356" s="680"/>
      <c r="U356" s="592"/>
      <c r="V356" s="592"/>
      <c r="W356" s="592"/>
      <c r="X356" s="592"/>
      <c r="Y356" s="689"/>
      <c r="Z356" s="592"/>
      <c r="AA356" s="592"/>
      <c r="AB356" s="592"/>
      <c r="AC356" s="592"/>
      <c r="AD356" s="696"/>
      <c r="AE356" s="592"/>
      <c r="AF356" s="592"/>
      <c r="AG356" s="592"/>
      <c r="AH356" s="592"/>
      <c r="AI356" s="592"/>
      <c r="AJ356" s="592"/>
      <c r="AK356" s="592"/>
      <c r="AL356" s="592"/>
      <c r="AM356" s="592"/>
      <c r="AN356" s="592"/>
    </row>
    <row r="357" ht="13.5" customHeight="1">
      <c r="B357" s="658"/>
      <c r="G357" s="269"/>
      <c r="I357" s="659"/>
      <c r="J357" s="681"/>
      <c r="K357" s="592"/>
      <c r="L357" s="592"/>
      <c r="M357" s="592"/>
      <c r="N357" s="592"/>
      <c r="O357" s="592"/>
      <c r="P357" s="592"/>
      <c r="Q357" s="592"/>
      <c r="R357" s="592"/>
      <c r="S357" s="592"/>
      <c r="T357" s="680"/>
      <c r="U357" s="592"/>
      <c r="V357" s="592"/>
      <c r="W357" s="592"/>
      <c r="X357" s="592"/>
      <c r="Y357" s="689"/>
      <c r="Z357" s="592"/>
      <c r="AA357" s="592"/>
      <c r="AB357" s="592"/>
      <c r="AC357" s="592"/>
      <c r="AD357" s="696"/>
      <c r="AE357" s="592"/>
      <c r="AF357" s="592"/>
      <c r="AG357" s="592"/>
      <c r="AH357" s="592"/>
      <c r="AI357" s="592"/>
      <c r="AJ357" s="592"/>
      <c r="AK357" s="592"/>
      <c r="AL357" s="592"/>
      <c r="AM357" s="592"/>
      <c r="AN357" s="592"/>
    </row>
    <row r="358" ht="13.5" customHeight="1">
      <c r="A358" s="651" t="s">
        <v>1322</v>
      </c>
      <c r="B358" s="658"/>
      <c r="C358" s="660" t="str">
        <f>IFERROR(VLOOKUP(A358,$B$156:$G$159,2,FALSE),IFERROR(VLOOKUP(A358,$L$156:$Q$159,2,FALSE),IFERROR(VLOOKUP(A358,$V$156:$AA$159,2,FALSE),IFERROR(VLOOKUP(A358,$AF$156:$AK$159,2,FALSE),IFERROR(VLOOKUP(A358,$B$179:$G$182,2,FALSE),IFERROR(VLOOKUP(A358,$L$179:$Q$182,2,FALSE),IFERROR(VLOOKUP(A358,$V$179:$AA$182,2,FALSE),IFERROR(VLOOKUP(A358,$AF$179:$AK$182,2,FALSE),IFERROR(VLOOKUP(A358,$B$202:$G$205,2,FALSE),IFERROR(VLOOKUP(A358,$L$202:$Q$205,2,FALSE),IFERROR(VLOOKUP(A358,$V$202:$AA$205,2,FALSE),IFERROR(VLOOKUP(A358,$AF$202:$AK$205,2,FALSE),IFERROR(VLOOKUP(A358,$B$225:$G$228,2,FALSE),IFERROR(VLOOKUP(A358,$L$225:$Q$228,2,FALSE),IFERROR(VLOOKUP(A358,$V$225:$AA$228,2,FALSE),IFERROR(VLOOKUP(A358,$AF$225:$AK$228,2,FALSE),IFERROR(VLOOKUP(A358,$B$248:$G$251,2,FALSE),IFERROR(VLOOKUP(A358,$L$248:$Q$251,2,FALSE),IFERROR(VLOOKUP(A358,$V$248:$AA$251,2,FALSE),IFERROR(VLOOKUP(A358,$AF$248:$AK$251,2,FALSE),IFERROR(VLOOKUP(A358,$B$271:$G$274,2,FALSE),IFERROR(VLOOKUP(A358,$L$271:$Q$274,2,FALSE),IFERROR(VLOOKUP(A358,$V$271:$AA$274,2,FALSE),IFERROR(VLOOKUP(A358,$AF$271:$AK$274,2,FALSE),IFERROR(VLOOKUP(A358,$B$294:$G$297,2,FALSE),IFERROR(VLOOKUP(A358,$L$294:$Q$297,2,FALSE),IFERROR(VLOOKUP(A358,$V$294:$AA$297,2,FALSE),IFERROR(VLOOKUP(A358,$AF$294:$AK$297,2,FALSE),IFERROR(VLOOKUP(A358,$B$317:$G$320,2,FALSE),IFERROR(VLOOKUP(A358,$L$317:$Q$320,2,FALSE),IFERROR(VLOOKUP(A358,$V$317:$AA$320,2,FALSE),IFERROR(VLOOKUP(A358,$AF$317:$AK$320,2,FALSE),""))))))))))))))))))))))))))))))))</f>
        <v>-</v>
      </c>
      <c r="G358" s="269"/>
      <c r="H358" s="661"/>
      <c r="I358" s="662"/>
      <c r="J358" s="592"/>
      <c r="K358" s="592"/>
      <c r="L358" s="592"/>
      <c r="M358" s="592"/>
      <c r="N358" s="592"/>
      <c r="O358" s="592"/>
      <c r="P358" s="592"/>
      <c r="Q358" s="592"/>
      <c r="R358" s="592"/>
      <c r="S358" s="592"/>
      <c r="T358" s="680"/>
      <c r="U358" s="592"/>
      <c r="V358" s="341" t="s">
        <v>305</v>
      </c>
      <c r="W358" s="682"/>
      <c r="X358" s="682"/>
      <c r="Y358" s="682"/>
      <c r="Z358" s="682"/>
      <c r="AA358" s="682"/>
      <c r="AB358" s="683" t="str">
        <f>AB334</f>
        <v>14H15 - 16H15</v>
      </c>
      <c r="AC358" s="344"/>
      <c r="AD358" s="696"/>
      <c r="AE358" s="592"/>
      <c r="AF358" s="592"/>
      <c r="AG358" s="592"/>
      <c r="AH358" s="592"/>
      <c r="AI358" s="592"/>
      <c r="AJ358" s="592"/>
      <c r="AK358" s="592"/>
      <c r="AL358" s="592"/>
      <c r="AM358" s="592"/>
      <c r="AN358" s="592"/>
    </row>
    <row r="359" ht="13.5" customHeight="1">
      <c r="B359" s="667"/>
      <c r="C359" s="668"/>
      <c r="D359" s="668"/>
      <c r="E359" s="668"/>
      <c r="F359" s="668"/>
      <c r="G359" s="669"/>
      <c r="H359" s="668"/>
      <c r="I359" s="670"/>
      <c r="J359" s="592"/>
      <c r="K359" s="592"/>
      <c r="L359" s="592"/>
      <c r="M359" s="592"/>
      <c r="N359" s="592"/>
      <c r="O359" s="592"/>
      <c r="P359" s="592"/>
      <c r="Q359" s="592"/>
      <c r="R359" s="592"/>
      <c r="S359" s="592"/>
      <c r="T359" s="680"/>
      <c r="U359" s="592"/>
      <c r="V359" s="684">
        <v>63.0</v>
      </c>
      <c r="W359" s="620" t="str">
        <f>IF(COUNTBLANK(S353:S356)=2,IF(S353&gt;S355,M353,M355),"")</f>
        <v/>
      </c>
      <c r="AA359" s="269"/>
      <c r="AB359" s="673"/>
      <c r="AC359" s="685"/>
      <c r="AD359" s="696"/>
      <c r="AE359" s="592"/>
      <c r="AF359" s="592"/>
      <c r="AG359" s="592"/>
      <c r="AH359" s="592"/>
      <c r="AI359" s="592"/>
      <c r="AJ359" s="592"/>
      <c r="AK359" s="592"/>
      <c r="AL359" s="592"/>
      <c r="AM359" s="592"/>
      <c r="AN359" s="592"/>
    </row>
    <row r="360" ht="13.5" customHeight="1">
      <c r="A360" s="592"/>
      <c r="B360" s="592"/>
      <c r="C360" s="592"/>
      <c r="D360" s="592"/>
      <c r="E360" s="592"/>
      <c r="F360" s="592"/>
      <c r="G360" s="592"/>
      <c r="H360" s="592"/>
      <c r="I360" s="592"/>
      <c r="J360" s="592"/>
      <c r="K360" s="592"/>
      <c r="L360" s="592"/>
      <c r="M360" s="592"/>
      <c r="N360" s="592"/>
      <c r="O360" s="592"/>
      <c r="P360" s="592"/>
      <c r="Q360" s="592"/>
      <c r="R360" s="592"/>
      <c r="S360" s="592"/>
      <c r="T360" s="680"/>
      <c r="U360" s="686"/>
      <c r="V360" s="357"/>
      <c r="AA360" s="269"/>
      <c r="AC360" s="358"/>
      <c r="AD360" s="696"/>
      <c r="AE360" s="592"/>
      <c r="AF360" s="592"/>
      <c r="AG360" s="592"/>
      <c r="AH360" s="592"/>
      <c r="AI360" s="592"/>
      <c r="AJ360" s="592"/>
      <c r="AK360" s="592"/>
      <c r="AL360" s="592"/>
      <c r="AM360" s="592"/>
      <c r="AN360" s="592"/>
    </row>
    <row r="361" ht="13.5" customHeight="1">
      <c r="A361" s="645"/>
      <c r="B361" s="646" t="s">
        <v>946</v>
      </c>
      <c r="C361" s="647"/>
      <c r="D361" s="647"/>
      <c r="E361" s="647"/>
      <c r="F361" s="647"/>
      <c r="G361" s="648" t="str">
        <f>G355</f>
        <v>17H00 - 19H30 </v>
      </c>
      <c r="H361" s="649"/>
      <c r="I361" s="650"/>
      <c r="J361" s="592"/>
      <c r="K361" s="592"/>
      <c r="L361" s="592"/>
      <c r="M361" s="592"/>
      <c r="N361" s="592"/>
      <c r="O361" s="592"/>
      <c r="P361" s="592"/>
      <c r="Q361" s="592"/>
      <c r="R361" s="592"/>
      <c r="S361" s="592"/>
      <c r="T361" s="680"/>
      <c r="U361" s="592"/>
      <c r="V361" s="357"/>
      <c r="W361" s="606" t="str">
        <f>IF(COUNTBLANK(S365:S368)=2,IF(S365&gt;S367,M365,M367),"")</f>
        <v/>
      </c>
      <c r="AA361" s="269"/>
      <c r="AB361" s="687"/>
      <c r="AC361" s="688"/>
      <c r="AD361" s="696"/>
      <c r="AE361" s="592"/>
      <c r="AF361" s="592"/>
      <c r="AG361" s="592"/>
      <c r="AH361" s="592"/>
      <c r="AI361" s="592"/>
      <c r="AJ361" s="592"/>
      <c r="AK361" s="592"/>
      <c r="AL361" s="592"/>
      <c r="AM361" s="592"/>
      <c r="AN361" s="592"/>
    </row>
    <row r="362" ht="13.5" customHeight="1">
      <c r="A362" s="651" t="s">
        <v>1323</v>
      </c>
      <c r="B362" s="652" t="s">
        <v>1324</v>
      </c>
      <c r="C362" s="653" t="str">
        <f>IFERROR(VLOOKUP(A362,$B$156:$G$159,2,FALSE),IFERROR(VLOOKUP(A362,$L$156:$Q$159,2,FALSE),IFERROR(VLOOKUP(A362,$V$156:$AA$159,2,FALSE),IFERROR(VLOOKUP(A362,$AF$156:$AK$159,2,FALSE),IFERROR(VLOOKUP(A362,$B$179:$G$182,2,FALSE),IFERROR(VLOOKUP(A362,$L$179:$Q$182,2,FALSE),IFERROR(VLOOKUP(A362,$V$179:$AA$182,2,FALSE),IFERROR(VLOOKUP(A362,$AF$179:$AK$182,2,FALSE),IFERROR(VLOOKUP(A362,$B$202:$G$205,2,FALSE),IFERROR(VLOOKUP(A362,$L$202:$Q$205,2,FALSE),IFERROR(VLOOKUP(A362,$V$202:$AA$205,2,FALSE),IFERROR(VLOOKUP(A362,$AF$202:$AK$205,2,FALSE),IFERROR(VLOOKUP(A362,$B$225:$G$228,2,FALSE),IFERROR(VLOOKUP(A362,$L$225:$Q$228,2,FALSE),IFERROR(VLOOKUP(A362,$V$225:$AA$228,2,FALSE),IFERROR(VLOOKUP(A362,$AF$225:$AK$228,2,FALSE),IFERROR(VLOOKUP(A362,$B$248:$G$251,2,FALSE),IFERROR(VLOOKUP(A362,$L$248:$Q$251,2,FALSE),IFERROR(VLOOKUP(A362,$V$248:$AA$251,2,FALSE),IFERROR(VLOOKUP(A362,$AF$248:$AK$251,2,FALSE),IFERROR(VLOOKUP(A362,$B$271:$G$274,2,FALSE),IFERROR(VLOOKUP(A362,$L$271:$Q$274,2,FALSE),IFERROR(VLOOKUP(A362,$V$271:$AA$274,2,FALSE),IFERROR(VLOOKUP(A362,$AF$271:$AK$274,2,FALSE),IFERROR(VLOOKUP(A362,$B$294:$G$297,2,FALSE),IFERROR(VLOOKUP(A362,$L$294:$Q$297,2,FALSE),IFERROR(VLOOKUP(A362,$V$294:$AA$297,2,FALSE),IFERROR(VLOOKUP(A362,$AF$294:$AK$297,2,FALSE),IFERROR(VLOOKUP(A362,$B$317:$G$320,2,FALSE),IFERROR(VLOOKUP(A362,$L$317:$Q$320,2,FALSE),IFERROR(VLOOKUP(A362,$V$317:$AA$320,2,FALSE),IFERROR(VLOOKUP(A362,$AF$317:$AK$320,2,FALSE),""))))))))))))))))))))))))))))))))</f>
        <v>-</v>
      </c>
      <c r="D362" s="654"/>
      <c r="E362" s="654"/>
      <c r="F362" s="654"/>
      <c r="G362" s="655"/>
      <c r="H362" s="656"/>
      <c r="I362" s="657"/>
      <c r="J362" s="592"/>
      <c r="K362" s="592"/>
      <c r="L362" s="592"/>
      <c r="M362" s="592"/>
      <c r="N362" s="592"/>
      <c r="O362" s="592"/>
      <c r="P362" s="592"/>
      <c r="Q362" s="592"/>
      <c r="R362" s="592"/>
      <c r="S362" s="592"/>
      <c r="T362" s="680"/>
      <c r="U362" s="592"/>
      <c r="V362" s="364"/>
      <c r="W362" s="365"/>
      <c r="X362" s="365"/>
      <c r="Y362" s="365"/>
      <c r="Z362" s="365"/>
      <c r="AA362" s="366"/>
      <c r="AB362" s="365"/>
      <c r="AC362" s="367"/>
      <c r="AD362" s="696"/>
      <c r="AE362" s="592"/>
      <c r="AF362" s="592"/>
      <c r="AG362" s="592"/>
      <c r="AH362" s="592"/>
      <c r="AI362" s="592"/>
      <c r="AJ362" s="592"/>
      <c r="AK362" s="592"/>
      <c r="AL362" s="592"/>
      <c r="AM362" s="592"/>
      <c r="AN362" s="592"/>
    </row>
    <row r="363" ht="13.5" customHeight="1">
      <c r="B363" s="658"/>
      <c r="G363" s="269"/>
      <c r="I363" s="659"/>
      <c r="J363" s="592"/>
      <c r="K363" s="592"/>
      <c r="L363" s="592"/>
      <c r="M363" s="592"/>
      <c r="N363" s="592"/>
      <c r="O363" s="592"/>
      <c r="P363" s="592"/>
      <c r="Q363" s="592"/>
      <c r="R363" s="592"/>
      <c r="S363" s="592"/>
      <c r="T363" s="680"/>
      <c r="U363" s="592"/>
      <c r="V363" s="592"/>
      <c r="W363" s="592"/>
      <c r="X363" s="592"/>
      <c r="Y363" s="592"/>
      <c r="Z363" s="592"/>
      <c r="AA363" s="592"/>
      <c r="AB363" s="592"/>
      <c r="AC363" s="592"/>
      <c r="AD363" s="696"/>
      <c r="AE363" s="592"/>
      <c r="AF363" s="592"/>
      <c r="AG363" s="592"/>
      <c r="AH363" s="592"/>
      <c r="AI363" s="592"/>
      <c r="AJ363" s="592"/>
      <c r="AK363" s="592"/>
      <c r="AL363" s="592"/>
      <c r="AM363" s="592"/>
      <c r="AN363" s="592"/>
    </row>
    <row r="364" ht="13.5" customHeight="1">
      <c r="A364" s="651" t="s">
        <v>1325</v>
      </c>
      <c r="B364" s="658"/>
      <c r="C364" s="660" t="str">
        <f>IFERROR(VLOOKUP(A364,$B$156:$G$159,2,FALSE),IFERROR(VLOOKUP(A364,$L$156:$Q$159,2,FALSE),IFERROR(VLOOKUP(A364,$V$156:$AA$159,2,FALSE),IFERROR(VLOOKUP(A364,$AF$156:$AK$159,2,FALSE),IFERROR(VLOOKUP(A364,$B$179:$G$182,2,FALSE),IFERROR(VLOOKUP(A364,$L$179:$Q$182,2,FALSE),IFERROR(VLOOKUP(A364,$V$179:$AA$182,2,FALSE),IFERROR(VLOOKUP(A364,$AF$179:$AK$182,2,FALSE),IFERROR(VLOOKUP(A364,$B$202:$G$205,2,FALSE),IFERROR(VLOOKUP(A364,$L$202:$Q$205,2,FALSE),IFERROR(VLOOKUP(A364,$V$202:$AA$205,2,FALSE),IFERROR(VLOOKUP(A364,$AF$202:$AK$205,2,FALSE),IFERROR(VLOOKUP(A364,$B$225:$G$228,2,FALSE),IFERROR(VLOOKUP(A364,$L$225:$Q$228,2,FALSE),IFERROR(VLOOKUP(A364,$V$225:$AA$228,2,FALSE),IFERROR(VLOOKUP(A364,$AF$225:$AK$228,2,FALSE),IFERROR(VLOOKUP(A364,$B$248:$G$251,2,FALSE),IFERROR(VLOOKUP(A364,$L$248:$Q$251,2,FALSE),IFERROR(VLOOKUP(A364,$V$248:$AA$251,2,FALSE),IFERROR(VLOOKUP(A364,$AF$248:$AK$251,2,FALSE),IFERROR(VLOOKUP(A364,$B$271:$G$274,2,FALSE),IFERROR(VLOOKUP(A364,$L$271:$Q$274,2,FALSE),IFERROR(VLOOKUP(A364,$V$271:$AA$274,2,FALSE),IFERROR(VLOOKUP(A364,$AF$271:$AK$274,2,FALSE),IFERROR(VLOOKUP(A364,$B$294:$G$297,2,FALSE),IFERROR(VLOOKUP(A364,$L$294:$Q$297,2,FALSE),IFERROR(VLOOKUP(A364,$V$294:$AA$297,2,FALSE),IFERROR(VLOOKUP(A364,$AF$294:$AK$297,2,FALSE),IFERROR(VLOOKUP(A364,$B$317:$G$320,2,FALSE),IFERROR(VLOOKUP(A364,$L$317:$Q$320,2,FALSE),IFERROR(VLOOKUP(A364,$V$317:$AA$320,2,FALSE),IFERROR(VLOOKUP(A364,$AF$317:$AK$320,2,FALSE),""))))))))))))))))))))))))))))))))</f>
        <v>-</v>
      </c>
      <c r="G364" s="269"/>
      <c r="H364" s="661"/>
      <c r="I364" s="662"/>
      <c r="J364" s="663"/>
      <c r="K364" s="592"/>
      <c r="L364" s="664" t="s">
        <v>1313</v>
      </c>
      <c r="M364" s="665"/>
      <c r="N364" s="665"/>
      <c r="O364" s="665"/>
      <c r="P364" s="665"/>
      <c r="Q364" s="665"/>
      <c r="R364" s="666" t="str">
        <f>R352</f>
        <v>07H30- 09H30 </v>
      </c>
      <c r="S364" s="328"/>
      <c r="T364" s="680"/>
      <c r="U364" s="592"/>
      <c r="V364" s="592"/>
      <c r="W364" s="592"/>
      <c r="X364" s="592"/>
      <c r="Y364" s="592"/>
      <c r="Z364" s="592"/>
      <c r="AA364" s="592"/>
      <c r="AB364" s="592"/>
      <c r="AC364" s="592"/>
      <c r="AD364" s="696"/>
      <c r="AE364" s="592"/>
      <c r="AF364" s="592"/>
      <c r="AG364" s="592"/>
      <c r="AH364" s="592"/>
      <c r="AI364" s="592"/>
      <c r="AJ364" s="592"/>
      <c r="AK364" s="592"/>
      <c r="AL364" s="592"/>
      <c r="AM364" s="592"/>
      <c r="AN364" s="592"/>
    </row>
    <row r="365" ht="13.5" customHeight="1">
      <c r="B365" s="667"/>
      <c r="C365" s="668"/>
      <c r="D365" s="668"/>
      <c r="E365" s="668"/>
      <c r="F365" s="668"/>
      <c r="G365" s="669"/>
      <c r="H365" s="668"/>
      <c r="I365" s="670"/>
      <c r="J365" s="671"/>
      <c r="K365" s="592"/>
      <c r="L365" s="672">
        <v>52.0</v>
      </c>
      <c r="M365" s="620" t="str">
        <f>IF(COUNTBLANK(I362:I365)=2,IF(I362&gt;I364,C362,C364),"")</f>
        <v/>
      </c>
      <c r="Q365" s="269"/>
      <c r="R365" s="673"/>
      <c r="S365" s="674"/>
      <c r="T365" s="680"/>
      <c r="U365" s="592"/>
      <c r="V365" s="592"/>
      <c r="W365" s="592"/>
      <c r="X365" s="592"/>
      <c r="Y365" s="592"/>
      <c r="Z365" s="592"/>
      <c r="AA365" s="592"/>
      <c r="AB365" s="592"/>
      <c r="AC365" s="592"/>
      <c r="AD365" s="696"/>
      <c r="AE365" s="592"/>
      <c r="AF365" s="592"/>
      <c r="AG365" s="592"/>
      <c r="AH365" s="592"/>
      <c r="AI365" s="592"/>
      <c r="AJ365" s="592"/>
      <c r="AK365" s="592"/>
      <c r="AL365" s="592"/>
      <c r="AM365" s="592"/>
      <c r="AN365" s="592"/>
    </row>
    <row r="366" ht="13.5" customHeight="1">
      <c r="A366" s="592"/>
      <c r="B366" s="592"/>
      <c r="C366" s="592"/>
      <c r="D366" s="592"/>
      <c r="E366" s="592"/>
      <c r="F366" s="592"/>
      <c r="G366" s="592"/>
      <c r="H366" s="592"/>
      <c r="I366" s="592"/>
      <c r="J366" s="671"/>
      <c r="K366" s="675"/>
      <c r="L366" s="334"/>
      <c r="Q366" s="269"/>
      <c r="S366" s="335"/>
      <c r="T366" s="690"/>
      <c r="U366" s="592"/>
      <c r="V366" s="592"/>
      <c r="W366" s="592"/>
      <c r="X366" s="592"/>
      <c r="Y366" s="592"/>
      <c r="Z366" s="592"/>
      <c r="AA366" s="592"/>
      <c r="AB366" s="592"/>
      <c r="AC366" s="592"/>
      <c r="AD366" s="696"/>
      <c r="AE366" s="592"/>
      <c r="AF366" s="592"/>
      <c r="AG366" s="592"/>
      <c r="AH366" s="592"/>
      <c r="AI366" s="592"/>
      <c r="AJ366" s="592"/>
      <c r="AK366" s="592"/>
      <c r="AL366" s="592"/>
      <c r="AM366" s="592"/>
      <c r="AN366" s="592"/>
    </row>
    <row r="367" ht="13.5" customHeight="1">
      <c r="A367" s="645"/>
      <c r="B367" s="646" t="s">
        <v>946</v>
      </c>
      <c r="C367" s="647"/>
      <c r="D367" s="647"/>
      <c r="E367" s="647"/>
      <c r="F367" s="647"/>
      <c r="G367" s="648" t="str">
        <f>G361</f>
        <v>17H00 - 19H30 </v>
      </c>
      <c r="H367" s="649"/>
      <c r="I367" s="650"/>
      <c r="J367" s="671"/>
      <c r="K367" s="592"/>
      <c r="L367" s="334"/>
      <c r="M367" s="676" t="str">
        <f>IF(COUNTBLANK(I368:I371)=2,IF(I368&gt;I370,C368,C370),"")</f>
        <v/>
      </c>
      <c r="Q367" s="269"/>
      <c r="R367" s="677"/>
      <c r="S367" s="678"/>
      <c r="T367" s="592"/>
      <c r="U367" s="592"/>
      <c r="V367" s="592"/>
      <c r="W367" s="592"/>
      <c r="X367" s="592"/>
      <c r="Y367" s="592"/>
      <c r="Z367" s="592"/>
      <c r="AA367" s="592"/>
      <c r="AB367" s="592"/>
      <c r="AC367" s="592"/>
      <c r="AD367" s="696"/>
      <c r="AE367" s="592"/>
      <c r="AF367" s="592"/>
      <c r="AG367" s="592"/>
      <c r="AH367" s="592"/>
      <c r="AI367" s="592"/>
      <c r="AJ367" s="592"/>
      <c r="AK367" s="592"/>
      <c r="AL367" s="592"/>
      <c r="AM367" s="592"/>
      <c r="AN367" s="592"/>
    </row>
    <row r="368" ht="13.5" customHeight="1">
      <c r="A368" s="651" t="s">
        <v>1326</v>
      </c>
      <c r="B368" s="652" t="s">
        <v>1327</v>
      </c>
      <c r="C368" s="653" t="str">
        <f>IFERROR(VLOOKUP(A368,$B$156:$G$159,2,FALSE),IFERROR(VLOOKUP(A368,$L$156:$Q$159,2,FALSE),IFERROR(VLOOKUP(A368,$V$156:$AA$159,2,FALSE),IFERROR(VLOOKUP(A368,$AF$156:$AK$159,2,FALSE),IFERROR(VLOOKUP(A368,$B$179:$G$182,2,FALSE),IFERROR(VLOOKUP(A368,$L$179:$Q$182,2,FALSE),IFERROR(VLOOKUP(A368,$V$179:$AA$182,2,FALSE),IFERROR(VLOOKUP(A368,$AF$179:$AK$182,2,FALSE),IFERROR(VLOOKUP(A368,$B$202:$G$205,2,FALSE),IFERROR(VLOOKUP(A368,$L$202:$Q$205,2,FALSE),IFERROR(VLOOKUP(A368,$V$202:$AA$205,2,FALSE),IFERROR(VLOOKUP(A368,$AF$202:$AK$205,2,FALSE),IFERROR(VLOOKUP(A368,$B$225:$G$228,2,FALSE),IFERROR(VLOOKUP(A368,$L$225:$Q$228,2,FALSE),IFERROR(VLOOKUP(A368,$V$225:$AA$228,2,FALSE),IFERROR(VLOOKUP(A368,$AF$225:$AK$228,2,FALSE),IFERROR(VLOOKUP(A368,$B$248:$G$251,2,FALSE),IFERROR(VLOOKUP(A368,$L$248:$Q$251,2,FALSE),IFERROR(VLOOKUP(A368,$V$248:$AA$251,2,FALSE),IFERROR(VLOOKUP(A368,$AF$248:$AK$251,2,FALSE),IFERROR(VLOOKUP(A368,$B$271:$G$274,2,FALSE),IFERROR(VLOOKUP(A368,$L$271:$Q$274,2,FALSE),IFERROR(VLOOKUP(A368,$V$271:$AA$274,2,FALSE),IFERROR(VLOOKUP(A368,$AF$271:$AK$274,2,FALSE),IFERROR(VLOOKUP(A368,$B$294:$G$297,2,FALSE),IFERROR(VLOOKUP(A368,$L$294:$Q$297,2,FALSE),IFERROR(VLOOKUP(A368,$V$294:$AA$297,2,FALSE),IFERROR(VLOOKUP(A368,$AF$294:$AK$297,2,FALSE),IFERROR(VLOOKUP(A368,$B$317:$G$320,2,FALSE),IFERROR(VLOOKUP(A368,$L$317:$Q$320,2,FALSE),IFERROR(VLOOKUP(A368,$V$317:$AA$320,2,FALSE),IFERROR(VLOOKUP(A368,$AF$317:$AK$320,2,FALSE),""))))))))))))))))))))))))))))))))</f>
        <v>-</v>
      </c>
      <c r="D368" s="654"/>
      <c r="E368" s="654"/>
      <c r="F368" s="654"/>
      <c r="G368" s="655"/>
      <c r="H368" s="656"/>
      <c r="I368" s="657"/>
      <c r="J368" s="671"/>
      <c r="K368" s="592"/>
      <c r="L368" s="345"/>
      <c r="M368" s="346"/>
      <c r="N368" s="346"/>
      <c r="O368" s="346"/>
      <c r="P368" s="346"/>
      <c r="Q368" s="347"/>
      <c r="R368" s="346"/>
      <c r="S368" s="348"/>
      <c r="T368" s="592"/>
      <c r="U368" s="592"/>
      <c r="V368" s="592"/>
      <c r="W368" s="592"/>
      <c r="X368" s="592"/>
      <c r="Y368" s="592"/>
      <c r="Z368" s="592"/>
      <c r="AA368" s="592"/>
      <c r="AB368" s="592"/>
      <c r="AC368" s="592"/>
      <c r="AD368" s="696"/>
      <c r="AE368" s="592"/>
      <c r="AF368" s="592"/>
      <c r="AG368" s="592"/>
      <c r="AH368" s="592"/>
      <c r="AI368" s="592"/>
      <c r="AJ368" s="592"/>
      <c r="AK368" s="592"/>
      <c r="AL368" s="592"/>
      <c r="AM368" s="592"/>
      <c r="AN368" s="592"/>
    </row>
    <row r="369" ht="13.5" customHeight="1">
      <c r="B369" s="658"/>
      <c r="G369" s="269"/>
      <c r="I369" s="659"/>
      <c r="J369" s="681"/>
      <c r="K369" s="592"/>
      <c r="L369" s="592"/>
      <c r="M369" s="592"/>
      <c r="N369" s="592"/>
      <c r="O369" s="592"/>
      <c r="P369" s="592"/>
      <c r="Q369" s="592"/>
      <c r="R369" s="592"/>
      <c r="S369" s="592"/>
      <c r="T369" s="592"/>
      <c r="U369" s="592"/>
      <c r="V369" s="592"/>
      <c r="W369" s="592"/>
      <c r="X369" s="592"/>
      <c r="Y369" s="592"/>
      <c r="Z369" s="592"/>
      <c r="AA369" s="592"/>
      <c r="AB369" s="592"/>
      <c r="AC369" s="592"/>
      <c r="AD369" s="696"/>
      <c r="AE369" s="592"/>
      <c r="AF369" s="592"/>
      <c r="AG369" s="592"/>
      <c r="AH369" s="592"/>
      <c r="AI369" s="592"/>
      <c r="AJ369" s="592"/>
      <c r="AK369" s="592"/>
      <c r="AL369" s="592"/>
      <c r="AM369" s="592"/>
      <c r="AN369" s="592"/>
    </row>
    <row r="370" ht="13.5" customHeight="1">
      <c r="A370" s="651" t="s">
        <v>1328</v>
      </c>
      <c r="B370" s="658"/>
      <c r="C370" s="660" t="str">
        <f>IFERROR(VLOOKUP(A370,$B$156:$G$159,2,FALSE),IFERROR(VLOOKUP(A370,$L$156:$Q$159,2,FALSE),IFERROR(VLOOKUP(A370,$V$156:$AA$159,2,FALSE),IFERROR(VLOOKUP(A370,$AF$156:$AK$159,2,FALSE),IFERROR(VLOOKUP(A370,$B$179:$G$182,2,FALSE),IFERROR(VLOOKUP(A370,$L$179:$Q$182,2,FALSE),IFERROR(VLOOKUP(A370,$V$179:$AA$182,2,FALSE),IFERROR(VLOOKUP(A370,$AF$179:$AK$182,2,FALSE),IFERROR(VLOOKUP(A370,$B$202:$G$205,2,FALSE),IFERROR(VLOOKUP(A370,$L$202:$Q$205,2,FALSE),IFERROR(VLOOKUP(A370,$V$202:$AA$205,2,FALSE),IFERROR(VLOOKUP(A370,$AF$202:$AK$205,2,FALSE),IFERROR(VLOOKUP(A370,$B$225:$G$228,2,FALSE),IFERROR(VLOOKUP(A370,$L$225:$Q$228,2,FALSE),IFERROR(VLOOKUP(A370,$V$225:$AA$228,2,FALSE),IFERROR(VLOOKUP(A370,$AF$225:$AK$228,2,FALSE),IFERROR(VLOOKUP(A370,$B$248:$G$251,2,FALSE),IFERROR(VLOOKUP(A370,$L$248:$Q$251,2,FALSE),IFERROR(VLOOKUP(A370,$V$248:$AA$251,2,FALSE),IFERROR(VLOOKUP(A370,$AF$248:$AK$251,2,FALSE),IFERROR(VLOOKUP(A370,$B$271:$G$274,2,FALSE),IFERROR(VLOOKUP(A370,$L$271:$Q$274,2,FALSE),IFERROR(VLOOKUP(A370,$V$271:$AA$274,2,FALSE),IFERROR(VLOOKUP(A370,$AF$271:$AK$274,2,FALSE),IFERROR(VLOOKUP(A370,$B$294:$G$297,2,FALSE),IFERROR(VLOOKUP(A370,$L$294:$Q$297,2,FALSE),IFERROR(VLOOKUP(A370,$V$294:$AA$297,2,FALSE),IFERROR(VLOOKUP(A370,$AF$294:$AK$297,2,FALSE),IFERROR(VLOOKUP(A370,$B$317:$G$320,2,FALSE),IFERROR(VLOOKUP(A370,$L$317:$Q$320,2,FALSE),IFERROR(VLOOKUP(A370,$V$317:$AA$320,2,FALSE),IFERROR(VLOOKUP(A370,$AF$317:$AK$320,2,FALSE),""))))))))))))))))))))))))))))))))</f>
        <v>-</v>
      </c>
      <c r="G370" s="269"/>
      <c r="H370" s="661"/>
      <c r="I370" s="662"/>
      <c r="J370" s="592"/>
      <c r="K370" s="592"/>
      <c r="L370" s="592"/>
      <c r="M370" s="592"/>
      <c r="N370" s="592"/>
      <c r="O370" s="592"/>
      <c r="P370" s="592"/>
      <c r="Q370" s="592"/>
      <c r="R370" s="592"/>
      <c r="S370" s="592"/>
      <c r="T370" s="592"/>
      <c r="U370" s="592"/>
      <c r="V370" s="592"/>
      <c r="W370" s="592"/>
      <c r="X370" s="592"/>
      <c r="Y370" s="592"/>
      <c r="Z370" s="592"/>
      <c r="AA370" s="592"/>
      <c r="AB370" s="592"/>
      <c r="AC370" s="592"/>
      <c r="AD370" s="696"/>
      <c r="AE370" s="592"/>
      <c r="AF370" s="275" t="s">
        <v>87</v>
      </c>
      <c r="AG370" s="698"/>
      <c r="AH370" s="698"/>
      <c r="AI370" s="698"/>
      <c r="AJ370" s="698"/>
      <c r="AK370" s="699" t="s">
        <v>470</v>
      </c>
      <c r="AL370" s="278"/>
      <c r="AM370" s="279"/>
      <c r="AN370" s="592"/>
    </row>
    <row r="371" ht="13.5" customHeight="1">
      <c r="B371" s="667"/>
      <c r="C371" s="668"/>
      <c r="D371" s="668"/>
      <c r="E371" s="668"/>
      <c r="F371" s="668"/>
      <c r="G371" s="669"/>
      <c r="H371" s="668"/>
      <c r="I371" s="670"/>
      <c r="J371" s="592"/>
      <c r="K371" s="592"/>
      <c r="L371" s="592"/>
      <c r="M371" s="592"/>
      <c r="N371" s="592"/>
      <c r="O371" s="592"/>
      <c r="P371" s="592"/>
      <c r="Q371" s="592"/>
      <c r="R371" s="592"/>
      <c r="S371" s="592"/>
      <c r="T371" s="592"/>
      <c r="U371" s="592"/>
      <c r="V371" s="592"/>
      <c r="W371" s="592"/>
      <c r="X371" s="592"/>
      <c r="Y371" s="592"/>
      <c r="Z371" s="592"/>
      <c r="AA371" s="592"/>
      <c r="AB371" s="592"/>
      <c r="AC371" s="592"/>
      <c r="AD371" s="696"/>
      <c r="AE371" s="592"/>
      <c r="AF371" s="700">
        <v>40.0</v>
      </c>
      <c r="AG371" s="620" t="str">
        <f>IF(COUNTBLANK(AC347:AC350)=2,IF(AC347&gt;AC349,W347,W349),"")</f>
        <v/>
      </c>
      <c r="AK371" s="269"/>
      <c r="AL371" s="742"/>
      <c r="AM371" s="286"/>
      <c r="AN371" s="592"/>
    </row>
    <row r="372" ht="13.5" customHeight="1">
      <c r="A372" s="592"/>
      <c r="B372" s="592"/>
      <c r="C372" s="592"/>
      <c r="D372" s="592"/>
      <c r="E372" s="592"/>
      <c r="F372" s="592"/>
      <c r="G372" s="592"/>
      <c r="H372" s="592"/>
      <c r="I372" s="592"/>
      <c r="J372" s="592"/>
      <c r="K372" s="592"/>
      <c r="L372" s="592"/>
      <c r="M372" s="592"/>
      <c r="N372" s="592"/>
      <c r="O372" s="592"/>
      <c r="P372" s="592"/>
      <c r="Q372" s="592"/>
      <c r="R372" s="592"/>
      <c r="S372" s="592"/>
      <c r="T372" s="592"/>
      <c r="U372" s="592"/>
      <c r="V372" s="592"/>
      <c r="W372" s="592"/>
      <c r="X372" s="592"/>
      <c r="Y372" s="592"/>
      <c r="Z372" s="592"/>
      <c r="AA372" s="592"/>
      <c r="AB372" s="592"/>
      <c r="AC372" s="592"/>
      <c r="AD372" s="696"/>
      <c r="AE372" s="701"/>
      <c r="AF372" s="288"/>
      <c r="AK372" s="269"/>
      <c r="AM372" s="289"/>
      <c r="AN372" s="592"/>
    </row>
    <row r="373" ht="13.5" customHeight="1">
      <c r="A373" s="645"/>
      <c r="B373" s="646" t="s">
        <v>946</v>
      </c>
      <c r="C373" s="647"/>
      <c r="D373" s="647"/>
      <c r="E373" s="647"/>
      <c r="F373" s="647"/>
      <c r="G373" s="648" t="str">
        <f>G367</f>
        <v>17H00 - 19H30 </v>
      </c>
      <c r="H373" s="649"/>
      <c r="I373" s="650"/>
      <c r="J373" s="592"/>
      <c r="K373" s="592"/>
      <c r="L373" s="592"/>
      <c r="M373" s="592"/>
      <c r="N373" s="592"/>
      <c r="O373" s="592"/>
      <c r="P373" s="592"/>
      <c r="Q373" s="592"/>
      <c r="R373" s="592"/>
      <c r="S373" s="592"/>
      <c r="T373" s="592"/>
      <c r="U373" s="592"/>
      <c r="V373" s="592"/>
      <c r="W373" s="592"/>
      <c r="X373" s="592"/>
      <c r="Y373" s="592"/>
      <c r="Z373" s="592"/>
      <c r="AA373" s="592"/>
      <c r="AB373" s="592"/>
      <c r="AC373" s="592"/>
      <c r="AD373" s="696"/>
      <c r="AE373" s="592"/>
      <c r="AF373" s="288"/>
      <c r="AG373" s="609" t="str">
        <f>IF(COUNTBLANK(AC395:AC398)=2,IF(AC395&gt;AC397,W395,W397),"")</f>
        <v/>
      </c>
      <c r="AK373" s="269"/>
      <c r="AL373" s="743"/>
      <c r="AM373" s="294"/>
      <c r="AN373" s="592"/>
    </row>
    <row r="374" ht="13.5" customHeight="1">
      <c r="A374" s="651" t="s">
        <v>1329</v>
      </c>
      <c r="B374" s="652" t="s">
        <v>1330</v>
      </c>
      <c r="C374" s="653" t="str">
        <f>IFERROR(VLOOKUP(A374,$B$156:$G$159,2,FALSE),IFERROR(VLOOKUP(A374,$L$156:$Q$159,2,FALSE),IFERROR(VLOOKUP(A374,$V$156:$AA$159,2,FALSE),IFERROR(VLOOKUP(A374,$AF$156:$AK$159,2,FALSE),IFERROR(VLOOKUP(A374,$B$179:$G$182,2,FALSE),IFERROR(VLOOKUP(A374,$L$179:$Q$182,2,FALSE),IFERROR(VLOOKUP(A374,$V$179:$AA$182,2,FALSE),IFERROR(VLOOKUP(A374,$AF$179:$AK$182,2,FALSE),IFERROR(VLOOKUP(A374,$B$202:$G$205,2,FALSE),IFERROR(VLOOKUP(A374,$L$202:$Q$205,2,FALSE),IFERROR(VLOOKUP(A374,$V$202:$AA$205,2,FALSE),IFERROR(VLOOKUP(A374,$AF$202:$AK$205,2,FALSE),IFERROR(VLOOKUP(A374,$B$225:$G$228,2,FALSE),IFERROR(VLOOKUP(A374,$L$225:$Q$228,2,FALSE),IFERROR(VLOOKUP(A374,$V$225:$AA$228,2,FALSE),IFERROR(VLOOKUP(A374,$AF$225:$AK$228,2,FALSE),IFERROR(VLOOKUP(A374,$B$248:$G$251,2,FALSE),IFERROR(VLOOKUP(A374,$L$248:$Q$251,2,FALSE),IFERROR(VLOOKUP(A374,$V$248:$AA$251,2,FALSE),IFERROR(VLOOKUP(A374,$AF$248:$AK$251,2,FALSE),IFERROR(VLOOKUP(A374,$B$271:$G$274,2,FALSE),IFERROR(VLOOKUP(A374,$L$271:$Q$274,2,FALSE),IFERROR(VLOOKUP(A374,$V$271:$AA$274,2,FALSE),IFERROR(VLOOKUP(A374,$AF$271:$AK$274,2,FALSE),IFERROR(VLOOKUP(A374,$B$294:$G$297,2,FALSE),IFERROR(VLOOKUP(A374,$L$294:$Q$297,2,FALSE),IFERROR(VLOOKUP(A374,$V$294:$AA$297,2,FALSE),IFERROR(VLOOKUP(A374,$AF$294:$AK$297,2,FALSE),IFERROR(VLOOKUP(A374,$B$317:$G$320,2,FALSE),IFERROR(VLOOKUP(A374,$L$317:$Q$320,2,FALSE),IFERROR(VLOOKUP(A374,$V$317:$AA$320,2,FALSE),IFERROR(VLOOKUP(A374,$AF$317:$AK$320,2,FALSE),""))))))))))))))))))))))))))))))))</f>
        <v>-</v>
      </c>
      <c r="D374" s="654"/>
      <c r="E374" s="654"/>
      <c r="F374" s="654"/>
      <c r="G374" s="655"/>
      <c r="H374" s="656"/>
      <c r="I374" s="657"/>
      <c r="J374" s="592"/>
      <c r="K374" s="592"/>
      <c r="L374" s="592"/>
      <c r="M374" s="592"/>
      <c r="N374" s="592"/>
      <c r="O374" s="592"/>
      <c r="P374" s="592"/>
      <c r="Q374" s="592"/>
      <c r="R374" s="592"/>
      <c r="S374" s="592"/>
      <c r="T374" s="592"/>
      <c r="U374" s="592"/>
      <c r="V374" s="592"/>
      <c r="W374" s="592"/>
      <c r="X374" s="592"/>
      <c r="Y374" s="592"/>
      <c r="Z374" s="592"/>
      <c r="AA374" s="592"/>
      <c r="AB374" s="592"/>
      <c r="AC374" s="592"/>
      <c r="AD374" s="696"/>
      <c r="AE374" s="592"/>
      <c r="AF374" s="296"/>
      <c r="AG374" s="297"/>
      <c r="AH374" s="297"/>
      <c r="AI374" s="297"/>
      <c r="AJ374" s="297"/>
      <c r="AK374" s="298"/>
      <c r="AL374" s="297"/>
      <c r="AM374" s="299"/>
      <c r="AN374" s="592"/>
    </row>
    <row r="375" ht="13.5" customHeight="1">
      <c r="B375" s="658"/>
      <c r="G375" s="269"/>
      <c r="I375" s="659"/>
      <c r="J375" s="592"/>
      <c r="K375" s="592"/>
      <c r="L375" s="592"/>
      <c r="M375" s="592"/>
      <c r="N375" s="592"/>
      <c r="O375" s="592"/>
      <c r="P375" s="592"/>
      <c r="Q375" s="592"/>
      <c r="R375" s="592"/>
      <c r="S375" s="592"/>
      <c r="T375" s="592"/>
      <c r="U375" s="592"/>
      <c r="V375" s="592"/>
      <c r="W375" s="592"/>
      <c r="X375" s="592"/>
      <c r="Y375" s="592"/>
      <c r="Z375" s="592"/>
      <c r="AA375" s="592"/>
      <c r="AB375" s="592"/>
      <c r="AC375" s="592"/>
      <c r="AD375" s="696"/>
      <c r="AE375" s="592"/>
      <c r="AF375" s="592"/>
      <c r="AG375" s="592"/>
      <c r="AH375" s="592"/>
      <c r="AI375" s="703"/>
      <c r="AJ375" s="592"/>
      <c r="AK375" s="592"/>
      <c r="AL375" s="592"/>
      <c r="AM375" s="592"/>
      <c r="AN375" s="592"/>
    </row>
    <row r="376" ht="13.5" customHeight="1">
      <c r="A376" s="651" t="s">
        <v>1331</v>
      </c>
      <c r="B376" s="658"/>
      <c r="C376" s="660" t="str">
        <f>IFERROR(VLOOKUP(A376,$B$156:$G$159,2,FALSE),IFERROR(VLOOKUP(A376,$L$156:$Q$159,2,FALSE),IFERROR(VLOOKUP(A376,$V$156:$AA$159,2,FALSE),IFERROR(VLOOKUP(A376,$AF$156:$AK$159,2,FALSE),IFERROR(VLOOKUP(A376,$B$179:$G$182,2,FALSE),IFERROR(VLOOKUP(A376,$L$179:$Q$182,2,FALSE),IFERROR(VLOOKUP(A376,$V$179:$AA$182,2,FALSE),IFERROR(VLOOKUP(A376,$AF$179:$AK$182,2,FALSE),IFERROR(VLOOKUP(A376,$B$202:$G$205,2,FALSE),IFERROR(VLOOKUP(A376,$L$202:$Q$205,2,FALSE),IFERROR(VLOOKUP(A376,$V$202:$AA$205,2,FALSE),IFERROR(VLOOKUP(A376,$AF$202:$AK$205,2,FALSE),IFERROR(VLOOKUP(A376,$B$225:$G$228,2,FALSE),IFERROR(VLOOKUP(A376,$L$225:$Q$228,2,FALSE),IFERROR(VLOOKUP(A376,$V$225:$AA$228,2,FALSE),IFERROR(VLOOKUP(A376,$AF$225:$AK$228,2,FALSE),IFERROR(VLOOKUP(A376,$B$248:$G$251,2,FALSE),IFERROR(VLOOKUP(A376,$L$248:$Q$251,2,FALSE),IFERROR(VLOOKUP(A376,$V$248:$AA$251,2,FALSE),IFERROR(VLOOKUP(A376,$AF$248:$AK$251,2,FALSE),IFERROR(VLOOKUP(A376,$B$271:$G$274,2,FALSE),IFERROR(VLOOKUP(A376,$L$271:$Q$274,2,FALSE),IFERROR(VLOOKUP(A376,$V$271:$AA$274,2,FALSE),IFERROR(VLOOKUP(A376,$AF$271:$AK$274,2,FALSE),IFERROR(VLOOKUP(A376,$B$294:$G$297,2,FALSE),IFERROR(VLOOKUP(A376,$L$294:$Q$297,2,FALSE),IFERROR(VLOOKUP(A376,$V$294:$AA$297,2,FALSE),IFERROR(VLOOKUP(A376,$AF$294:$AK$297,2,FALSE),IFERROR(VLOOKUP(A376,$B$317:$G$320,2,FALSE),IFERROR(VLOOKUP(A376,$L$317:$Q$320,2,FALSE),IFERROR(VLOOKUP(A376,$V$317:$AA$320,2,FALSE),IFERROR(VLOOKUP(A376,$AF$317:$AK$320,2,FALSE),""))))))))))))))))))))))))))))))))</f>
        <v>-</v>
      </c>
      <c r="G376" s="269"/>
      <c r="H376" s="661"/>
      <c r="I376" s="662"/>
      <c r="J376" s="663"/>
      <c r="K376" s="592"/>
      <c r="L376" s="664" t="s">
        <v>1313</v>
      </c>
      <c r="M376" s="665"/>
      <c r="N376" s="665"/>
      <c r="O376" s="665"/>
      <c r="P376" s="665"/>
      <c r="Q376" s="665"/>
      <c r="R376" s="666" t="str">
        <f>R364</f>
        <v>07H30- 09H30 </v>
      </c>
      <c r="S376" s="328"/>
      <c r="T376" s="592"/>
      <c r="U376" s="592"/>
      <c r="V376" s="592"/>
      <c r="W376" s="592"/>
      <c r="X376" s="592"/>
      <c r="Y376" s="592"/>
      <c r="Z376" s="592"/>
      <c r="AA376" s="592"/>
      <c r="AB376" s="592"/>
      <c r="AC376" s="592"/>
      <c r="AD376" s="696"/>
      <c r="AE376" s="592"/>
      <c r="AF376" s="592"/>
      <c r="AG376" s="592"/>
      <c r="AH376" s="592"/>
      <c r="AI376" s="703"/>
      <c r="AJ376" s="592"/>
      <c r="AK376" s="592"/>
      <c r="AL376" s="592"/>
      <c r="AM376" s="592"/>
      <c r="AN376" s="592"/>
    </row>
    <row r="377" ht="13.5" customHeight="1">
      <c r="B377" s="667"/>
      <c r="C377" s="668"/>
      <c r="D377" s="668"/>
      <c r="E377" s="668"/>
      <c r="F377" s="668"/>
      <c r="G377" s="669"/>
      <c r="H377" s="668"/>
      <c r="I377" s="670"/>
      <c r="J377" s="671"/>
      <c r="K377" s="592"/>
      <c r="L377" s="672">
        <v>53.0</v>
      </c>
      <c r="M377" s="620" t="str">
        <f>IF(COUNTBLANK(I374:I377)=2,IF(I374&gt;I376,C374,C376),"")</f>
        <v/>
      </c>
      <c r="Q377" s="269"/>
      <c r="R377" s="673"/>
      <c r="S377" s="674"/>
      <c r="T377" s="592"/>
      <c r="U377" s="592"/>
      <c r="V377" s="592"/>
      <c r="W377" s="592"/>
      <c r="X377" s="592"/>
      <c r="Y377" s="592"/>
      <c r="Z377" s="592"/>
      <c r="AA377" s="592"/>
      <c r="AB377" s="592"/>
      <c r="AC377" s="592"/>
      <c r="AD377" s="696"/>
      <c r="AE377" s="592"/>
      <c r="AF377" s="592"/>
      <c r="AG377" s="592"/>
      <c r="AH377" s="592"/>
      <c r="AI377" s="703"/>
      <c r="AJ377" s="592"/>
      <c r="AK377" s="592"/>
      <c r="AL377" s="592"/>
      <c r="AM377" s="592"/>
      <c r="AN377" s="592"/>
    </row>
    <row r="378" ht="13.5" customHeight="1">
      <c r="A378" s="592"/>
      <c r="B378" s="592"/>
      <c r="C378" s="592"/>
      <c r="D378" s="592"/>
      <c r="E378" s="592"/>
      <c r="F378" s="592"/>
      <c r="G378" s="592"/>
      <c r="H378" s="592"/>
      <c r="I378" s="592"/>
      <c r="J378" s="671"/>
      <c r="K378" s="675"/>
      <c r="L378" s="334"/>
      <c r="Q378" s="269"/>
      <c r="S378" s="335"/>
      <c r="T378" s="592"/>
      <c r="U378" s="592"/>
      <c r="V378" s="592"/>
      <c r="W378" s="592"/>
      <c r="X378" s="592"/>
      <c r="Y378" s="592"/>
      <c r="Z378" s="592"/>
      <c r="AA378" s="592"/>
      <c r="AB378" s="592"/>
      <c r="AC378" s="592"/>
      <c r="AD378" s="696"/>
      <c r="AE378" s="592"/>
      <c r="AF378" s="592"/>
      <c r="AG378" s="592"/>
      <c r="AH378" s="592"/>
      <c r="AI378" s="703"/>
      <c r="AJ378" s="592"/>
      <c r="AK378" s="592"/>
      <c r="AL378" s="592"/>
      <c r="AM378" s="592"/>
      <c r="AN378" s="592"/>
    </row>
    <row r="379" ht="13.5" customHeight="1">
      <c r="A379" s="645"/>
      <c r="B379" s="646" t="s">
        <v>946</v>
      </c>
      <c r="C379" s="647"/>
      <c r="D379" s="647"/>
      <c r="E379" s="647"/>
      <c r="F379" s="647"/>
      <c r="G379" s="648" t="str">
        <f>G373</f>
        <v>17H00 - 19H30 </v>
      </c>
      <c r="H379" s="649"/>
      <c r="I379" s="650"/>
      <c r="J379" s="671"/>
      <c r="K379" s="592"/>
      <c r="L379" s="334"/>
      <c r="M379" s="676" t="str">
        <f>IF(COUNTBLANK(I380:I383)=2,IF(I380&gt;I382,C380,C382),"")</f>
        <v/>
      </c>
      <c r="Q379" s="269"/>
      <c r="R379" s="677"/>
      <c r="S379" s="678"/>
      <c r="T379" s="679"/>
      <c r="U379" s="592"/>
      <c r="V379" s="592"/>
      <c r="W379" s="592"/>
      <c r="X379" s="592"/>
      <c r="Y379" s="592"/>
      <c r="Z379" s="592"/>
      <c r="AA379" s="592"/>
      <c r="AB379" s="592"/>
      <c r="AC379" s="592"/>
      <c r="AD379" s="696"/>
      <c r="AE379" s="592"/>
      <c r="AF379" s="592"/>
      <c r="AG379" s="592"/>
      <c r="AH379" s="592"/>
      <c r="AI379" s="703"/>
      <c r="AJ379" s="592"/>
      <c r="AK379" s="592"/>
      <c r="AL379" s="592"/>
      <c r="AM379" s="592"/>
      <c r="AN379" s="592"/>
    </row>
    <row r="380" ht="13.5" customHeight="1">
      <c r="A380" s="651" t="s">
        <v>1332</v>
      </c>
      <c r="B380" s="652" t="s">
        <v>1333</v>
      </c>
      <c r="C380" s="653" t="str">
        <f>IFERROR(VLOOKUP(A380,$B$156:$G$159,2,FALSE),IFERROR(VLOOKUP(A380,$L$156:$Q$159,2,FALSE),IFERROR(VLOOKUP(A380,$V$156:$AA$159,2,FALSE),IFERROR(VLOOKUP(A380,$AF$156:$AK$159,2,FALSE),IFERROR(VLOOKUP(A380,$B$179:$G$182,2,FALSE),IFERROR(VLOOKUP(A380,$L$179:$Q$182,2,FALSE),IFERROR(VLOOKUP(A380,$V$179:$AA$182,2,FALSE),IFERROR(VLOOKUP(A380,$AF$179:$AK$182,2,FALSE),IFERROR(VLOOKUP(A380,$B$202:$G$205,2,FALSE),IFERROR(VLOOKUP(A380,$L$202:$Q$205,2,FALSE),IFERROR(VLOOKUP(A380,$V$202:$AA$205,2,FALSE),IFERROR(VLOOKUP(A380,$AF$202:$AK$205,2,FALSE),IFERROR(VLOOKUP(A380,$B$225:$G$228,2,FALSE),IFERROR(VLOOKUP(A380,$L$225:$Q$228,2,FALSE),IFERROR(VLOOKUP(A380,$V$225:$AA$228,2,FALSE),IFERROR(VLOOKUP(A380,$AF$225:$AK$228,2,FALSE),IFERROR(VLOOKUP(A380,$B$248:$G$251,2,FALSE),IFERROR(VLOOKUP(A380,$L$248:$Q$251,2,FALSE),IFERROR(VLOOKUP(A380,$V$248:$AA$251,2,FALSE),IFERROR(VLOOKUP(A380,$AF$248:$AK$251,2,FALSE),IFERROR(VLOOKUP(A380,$B$271:$G$274,2,FALSE),IFERROR(VLOOKUP(A380,$L$271:$Q$274,2,FALSE),IFERROR(VLOOKUP(A380,$V$271:$AA$274,2,FALSE),IFERROR(VLOOKUP(A380,$AF$271:$AK$274,2,FALSE),IFERROR(VLOOKUP(A380,$B$294:$G$297,2,FALSE),IFERROR(VLOOKUP(A380,$L$294:$Q$297,2,FALSE),IFERROR(VLOOKUP(A380,$V$294:$AA$297,2,FALSE),IFERROR(VLOOKUP(A380,$AF$294:$AK$297,2,FALSE),IFERROR(VLOOKUP(A380,$B$317:$G$320,2,FALSE),IFERROR(VLOOKUP(A380,$L$317:$Q$320,2,FALSE),IFERROR(VLOOKUP(A380,$V$317:$AA$320,2,FALSE),IFERROR(VLOOKUP(A380,$AF$317:$AK$320,2,FALSE),""))))))))))))))))))))))))))))))))</f>
        <v>-</v>
      </c>
      <c r="D380" s="654"/>
      <c r="E380" s="654"/>
      <c r="F380" s="654"/>
      <c r="G380" s="655"/>
      <c r="H380" s="656"/>
      <c r="I380" s="657"/>
      <c r="J380" s="671"/>
      <c r="K380" s="592"/>
      <c r="L380" s="345"/>
      <c r="M380" s="346"/>
      <c r="N380" s="346"/>
      <c r="O380" s="346"/>
      <c r="P380" s="346"/>
      <c r="Q380" s="347"/>
      <c r="R380" s="346"/>
      <c r="S380" s="348"/>
      <c r="T380" s="680"/>
      <c r="U380" s="592"/>
      <c r="V380" s="592"/>
      <c r="W380" s="592"/>
      <c r="X380" s="592"/>
      <c r="Y380" s="592"/>
      <c r="Z380" s="592"/>
      <c r="AA380" s="592"/>
      <c r="AB380" s="592"/>
      <c r="AC380" s="592"/>
      <c r="AD380" s="696"/>
      <c r="AE380" s="592"/>
      <c r="AF380" s="592"/>
      <c r="AG380" s="592"/>
      <c r="AH380" s="592"/>
      <c r="AI380" s="703"/>
      <c r="AJ380" s="592"/>
      <c r="AK380" s="592"/>
      <c r="AL380" s="592"/>
      <c r="AM380" s="592"/>
      <c r="AN380" s="592"/>
    </row>
    <row r="381" ht="13.5" customHeight="1">
      <c r="B381" s="658"/>
      <c r="G381" s="269"/>
      <c r="I381" s="659"/>
      <c r="J381" s="681"/>
      <c r="K381" s="592"/>
      <c r="L381" s="592"/>
      <c r="M381" s="592"/>
      <c r="N381" s="592"/>
      <c r="O381" s="592"/>
      <c r="P381" s="592"/>
      <c r="Q381" s="592"/>
      <c r="R381" s="592"/>
      <c r="S381" s="592"/>
      <c r="T381" s="680"/>
      <c r="U381" s="592"/>
      <c r="V381" s="592"/>
      <c r="W381" s="592"/>
      <c r="X381" s="592"/>
      <c r="Y381" s="592"/>
      <c r="Z381" s="592"/>
      <c r="AA381" s="592"/>
      <c r="AB381" s="592"/>
      <c r="AC381" s="592"/>
      <c r="AD381" s="696"/>
      <c r="AE381" s="592"/>
      <c r="AF381" s="592"/>
      <c r="AG381" s="592"/>
      <c r="AH381" s="592"/>
      <c r="AI381" s="703"/>
      <c r="AJ381" s="592"/>
      <c r="AK381" s="592"/>
      <c r="AL381" s="592"/>
      <c r="AM381" s="592"/>
      <c r="AN381" s="592"/>
    </row>
    <row r="382" ht="13.5" customHeight="1">
      <c r="A382" s="651" t="s">
        <v>1334</v>
      </c>
      <c r="B382" s="658"/>
      <c r="C382" s="660" t="str">
        <f>IFERROR(VLOOKUP(A382,$B$156:$G$159,2,FALSE),IFERROR(VLOOKUP(A382,$L$156:$Q$159,2,FALSE),IFERROR(VLOOKUP(A382,$V$156:$AA$159,2,FALSE),IFERROR(VLOOKUP(A382,$AF$156:$AK$159,2,FALSE),IFERROR(VLOOKUP(A382,$B$179:$G$182,2,FALSE),IFERROR(VLOOKUP(A382,$L$179:$Q$182,2,FALSE),IFERROR(VLOOKUP(A382,$V$179:$AA$182,2,FALSE),IFERROR(VLOOKUP(A382,$AF$179:$AK$182,2,FALSE),IFERROR(VLOOKUP(A382,$B$202:$G$205,2,FALSE),IFERROR(VLOOKUP(A382,$L$202:$Q$205,2,FALSE),IFERROR(VLOOKUP(A382,$V$202:$AA$205,2,FALSE),IFERROR(VLOOKUP(A382,$AF$202:$AK$205,2,FALSE),IFERROR(VLOOKUP(A382,$B$225:$G$228,2,FALSE),IFERROR(VLOOKUP(A382,$L$225:$Q$228,2,FALSE),IFERROR(VLOOKUP(A382,$V$225:$AA$228,2,FALSE),IFERROR(VLOOKUP(A382,$AF$225:$AK$228,2,FALSE),IFERROR(VLOOKUP(A382,$B$248:$G$251,2,FALSE),IFERROR(VLOOKUP(A382,$L$248:$Q$251,2,FALSE),IFERROR(VLOOKUP(A382,$V$248:$AA$251,2,FALSE),IFERROR(VLOOKUP(A382,$AF$248:$AK$251,2,FALSE),IFERROR(VLOOKUP(A382,$B$271:$G$274,2,FALSE),IFERROR(VLOOKUP(A382,$L$271:$Q$274,2,FALSE),IFERROR(VLOOKUP(A382,$V$271:$AA$274,2,FALSE),IFERROR(VLOOKUP(A382,$AF$271:$AK$274,2,FALSE),IFERROR(VLOOKUP(A382,$B$294:$G$297,2,FALSE),IFERROR(VLOOKUP(A382,$L$294:$Q$297,2,FALSE),IFERROR(VLOOKUP(A382,$V$294:$AA$297,2,FALSE),IFERROR(VLOOKUP(A382,$AF$294:$AK$297,2,FALSE),IFERROR(VLOOKUP(A382,$B$317:$G$320,2,FALSE),IFERROR(VLOOKUP(A382,$L$317:$Q$320,2,FALSE),IFERROR(VLOOKUP(A382,$V$317:$AA$320,2,FALSE),IFERROR(VLOOKUP(A382,$AF$317:$AK$320,2,FALSE),""))))))))))))))))))))))))))))))))</f>
        <v>-</v>
      </c>
      <c r="G382" s="269"/>
      <c r="H382" s="661"/>
      <c r="I382" s="662"/>
      <c r="J382" s="592"/>
      <c r="K382" s="592"/>
      <c r="L382" s="592"/>
      <c r="M382" s="592"/>
      <c r="N382" s="592"/>
      <c r="O382" s="592"/>
      <c r="P382" s="592"/>
      <c r="Q382" s="592"/>
      <c r="R382" s="592"/>
      <c r="S382" s="592"/>
      <c r="T382" s="680"/>
      <c r="U382" s="592"/>
      <c r="V382" s="341" t="s">
        <v>305</v>
      </c>
      <c r="W382" s="682"/>
      <c r="X382" s="682"/>
      <c r="Y382" s="682"/>
      <c r="Z382" s="682"/>
      <c r="AA382" s="682"/>
      <c r="AB382" s="683" t="str">
        <f>AB358</f>
        <v>14H15 - 16H15</v>
      </c>
      <c r="AC382" s="344"/>
      <c r="AD382" s="696"/>
      <c r="AE382" s="592"/>
      <c r="AF382" s="592"/>
      <c r="AG382" s="592"/>
      <c r="AH382" s="592"/>
      <c r="AI382" s="703"/>
      <c r="AJ382" s="592"/>
      <c r="AK382" s="592"/>
      <c r="AL382" s="592"/>
      <c r="AM382" s="592"/>
      <c r="AN382" s="592"/>
    </row>
    <row r="383" ht="13.5" customHeight="1">
      <c r="B383" s="667"/>
      <c r="C383" s="668"/>
      <c r="D383" s="668"/>
      <c r="E383" s="668"/>
      <c r="F383" s="668"/>
      <c r="G383" s="669"/>
      <c r="H383" s="668"/>
      <c r="I383" s="670"/>
      <c r="J383" s="592"/>
      <c r="K383" s="592"/>
      <c r="L383" s="592"/>
      <c r="M383" s="592"/>
      <c r="N383" s="592"/>
      <c r="O383" s="592"/>
      <c r="P383" s="592"/>
      <c r="Q383" s="592"/>
      <c r="R383" s="592"/>
      <c r="S383" s="592"/>
      <c r="T383" s="680"/>
      <c r="U383" s="592"/>
      <c r="V383" s="684">
        <v>62.0</v>
      </c>
      <c r="W383" s="620" t="str">
        <f>IF(COUNTBLANK(S377:S380)=2,IF(S377&gt;S379,M377,M379),"")</f>
        <v/>
      </c>
      <c r="AA383" s="269"/>
      <c r="AB383" s="673"/>
      <c r="AC383" s="685"/>
      <c r="AD383" s="696"/>
      <c r="AE383" s="592"/>
      <c r="AF383" s="592"/>
      <c r="AG383" s="592"/>
      <c r="AH383" s="592"/>
      <c r="AI383" s="703"/>
      <c r="AJ383" s="592"/>
      <c r="AK383" s="592"/>
      <c r="AL383" s="592"/>
      <c r="AM383" s="592"/>
      <c r="AN383" s="592"/>
    </row>
    <row r="384" ht="13.5" customHeight="1">
      <c r="A384" s="592"/>
      <c r="B384" s="592"/>
      <c r="C384" s="592"/>
      <c r="D384" s="592"/>
      <c r="E384" s="592"/>
      <c r="F384" s="592"/>
      <c r="G384" s="592"/>
      <c r="H384" s="592"/>
      <c r="I384" s="592"/>
      <c r="J384" s="592"/>
      <c r="K384" s="592"/>
      <c r="L384" s="592"/>
      <c r="M384" s="592"/>
      <c r="N384" s="592"/>
      <c r="O384" s="592"/>
      <c r="P384" s="592"/>
      <c r="Q384" s="592"/>
      <c r="R384" s="592"/>
      <c r="S384" s="592"/>
      <c r="T384" s="680"/>
      <c r="U384" s="686"/>
      <c r="V384" s="357"/>
      <c r="AA384" s="269"/>
      <c r="AC384" s="358"/>
      <c r="AD384" s="696"/>
      <c r="AE384" s="592"/>
      <c r="AF384" s="592"/>
      <c r="AG384" s="592"/>
      <c r="AH384" s="592"/>
      <c r="AI384" s="703"/>
      <c r="AJ384" s="592"/>
      <c r="AK384" s="592"/>
      <c r="AL384" s="592"/>
      <c r="AM384" s="592"/>
      <c r="AN384" s="592"/>
    </row>
    <row r="385" ht="13.5" customHeight="1">
      <c r="A385" s="645"/>
      <c r="B385" s="646" t="s">
        <v>946</v>
      </c>
      <c r="C385" s="647"/>
      <c r="D385" s="647"/>
      <c r="E385" s="647"/>
      <c r="F385" s="647"/>
      <c r="G385" s="648" t="str">
        <f>G379</f>
        <v>17H00 - 19H30 </v>
      </c>
      <c r="H385" s="649"/>
      <c r="I385" s="650"/>
      <c r="J385" s="592"/>
      <c r="K385" s="592"/>
      <c r="L385" s="592"/>
      <c r="M385" s="592"/>
      <c r="N385" s="592"/>
      <c r="O385" s="592"/>
      <c r="P385" s="592"/>
      <c r="Q385" s="592"/>
      <c r="R385" s="592"/>
      <c r="S385" s="592"/>
      <c r="T385" s="680"/>
      <c r="U385" s="592"/>
      <c r="V385" s="357"/>
      <c r="W385" s="606" t="str">
        <f>IF(COUNTBLANK(S389:S392)=2,IF(S389&gt;S391,M389,M391),"")</f>
        <v/>
      </c>
      <c r="AA385" s="269"/>
      <c r="AB385" s="687"/>
      <c r="AC385" s="688"/>
      <c r="AD385" s="696"/>
      <c r="AE385" s="592"/>
      <c r="AF385" s="592"/>
      <c r="AG385" s="592"/>
      <c r="AH385" s="592"/>
      <c r="AI385" s="703"/>
      <c r="AJ385" s="592"/>
      <c r="AK385" s="592"/>
      <c r="AL385" s="592"/>
      <c r="AM385" s="592"/>
      <c r="AN385" s="592"/>
    </row>
    <row r="386" ht="13.5" customHeight="1">
      <c r="A386" s="651" t="s">
        <v>1335</v>
      </c>
      <c r="B386" s="652" t="s">
        <v>1336</v>
      </c>
      <c r="C386" s="653" t="str">
        <f>IFERROR(VLOOKUP(A386,$B$156:$G$159,2,FALSE),IFERROR(VLOOKUP(A386,$L$156:$Q$159,2,FALSE),IFERROR(VLOOKUP(A386,$V$156:$AA$159,2,FALSE),IFERROR(VLOOKUP(A386,$AF$156:$AK$159,2,FALSE),IFERROR(VLOOKUP(A386,$B$179:$G$182,2,FALSE),IFERROR(VLOOKUP(A386,$L$179:$Q$182,2,FALSE),IFERROR(VLOOKUP(A386,$V$179:$AA$182,2,FALSE),IFERROR(VLOOKUP(A386,$AF$179:$AK$182,2,FALSE),IFERROR(VLOOKUP(A386,$B$202:$G$205,2,FALSE),IFERROR(VLOOKUP(A386,$L$202:$Q$205,2,FALSE),IFERROR(VLOOKUP(A386,$V$202:$AA$205,2,FALSE),IFERROR(VLOOKUP(A386,$AF$202:$AK$205,2,FALSE),IFERROR(VLOOKUP(A386,$B$225:$G$228,2,FALSE),IFERROR(VLOOKUP(A386,$L$225:$Q$228,2,FALSE),IFERROR(VLOOKUP(A386,$V$225:$AA$228,2,FALSE),IFERROR(VLOOKUP(A386,$AF$225:$AK$228,2,FALSE),IFERROR(VLOOKUP(A386,$B$248:$G$251,2,FALSE),IFERROR(VLOOKUP(A386,$L$248:$Q$251,2,FALSE),IFERROR(VLOOKUP(A386,$V$248:$AA$251,2,FALSE),IFERROR(VLOOKUP(A386,$AF$248:$AK$251,2,FALSE),IFERROR(VLOOKUP(A386,$B$271:$G$274,2,FALSE),IFERROR(VLOOKUP(A386,$L$271:$Q$274,2,FALSE),IFERROR(VLOOKUP(A386,$V$271:$AA$274,2,FALSE),IFERROR(VLOOKUP(A386,$AF$271:$AK$274,2,FALSE),IFERROR(VLOOKUP(A386,$B$294:$G$297,2,FALSE),IFERROR(VLOOKUP(A386,$L$294:$Q$297,2,FALSE),IFERROR(VLOOKUP(A386,$V$294:$AA$297,2,FALSE),IFERROR(VLOOKUP(A386,$AF$294:$AK$297,2,FALSE),IFERROR(VLOOKUP(A386,$B$317:$G$320,2,FALSE),IFERROR(VLOOKUP(A386,$L$317:$Q$320,2,FALSE),IFERROR(VLOOKUP(A386,$V$317:$AA$320,2,FALSE),IFERROR(VLOOKUP(A386,$AF$317:$AK$320,2,FALSE),""))))))))))))))))))))))))))))))))</f>
        <v>-</v>
      </c>
      <c r="D386" s="654"/>
      <c r="E386" s="654"/>
      <c r="F386" s="654"/>
      <c r="G386" s="655"/>
      <c r="H386" s="656"/>
      <c r="I386" s="657"/>
      <c r="J386" s="592"/>
      <c r="K386" s="592"/>
      <c r="L386" s="592"/>
      <c r="M386" s="592"/>
      <c r="N386" s="592"/>
      <c r="O386" s="592"/>
      <c r="P386" s="592"/>
      <c r="Q386" s="592"/>
      <c r="R386" s="592"/>
      <c r="S386" s="592"/>
      <c r="T386" s="680"/>
      <c r="U386" s="592"/>
      <c r="V386" s="364"/>
      <c r="W386" s="365"/>
      <c r="X386" s="365"/>
      <c r="Y386" s="365"/>
      <c r="Z386" s="365"/>
      <c r="AA386" s="366"/>
      <c r="AB386" s="365"/>
      <c r="AC386" s="367"/>
      <c r="AD386" s="696"/>
      <c r="AE386" s="592"/>
      <c r="AF386" s="592"/>
      <c r="AG386" s="592"/>
      <c r="AH386" s="592"/>
      <c r="AI386" s="703"/>
      <c r="AJ386" s="592"/>
      <c r="AK386" s="592"/>
      <c r="AL386" s="592"/>
      <c r="AM386" s="592"/>
      <c r="AN386" s="592"/>
    </row>
    <row r="387" ht="13.5" customHeight="1">
      <c r="B387" s="658"/>
      <c r="G387" s="269"/>
      <c r="I387" s="659"/>
      <c r="J387" s="592"/>
      <c r="K387" s="592"/>
      <c r="L387" s="592"/>
      <c r="M387" s="592"/>
      <c r="N387" s="592"/>
      <c r="O387" s="592"/>
      <c r="P387" s="592"/>
      <c r="Q387" s="592"/>
      <c r="R387" s="592"/>
      <c r="S387" s="592"/>
      <c r="T387" s="680"/>
      <c r="U387" s="592"/>
      <c r="V387" s="592"/>
      <c r="W387" s="592"/>
      <c r="X387" s="592"/>
      <c r="Y387" s="689"/>
      <c r="Z387" s="592"/>
      <c r="AA387" s="592"/>
      <c r="AB387" s="592"/>
      <c r="AC387" s="592"/>
      <c r="AD387" s="696"/>
      <c r="AE387" s="592"/>
      <c r="AF387" s="592"/>
      <c r="AG387" s="592"/>
      <c r="AH387" s="592"/>
      <c r="AI387" s="703"/>
      <c r="AJ387" s="592"/>
      <c r="AK387" s="592"/>
      <c r="AL387" s="592"/>
      <c r="AM387" s="592"/>
      <c r="AN387" s="592"/>
    </row>
    <row r="388" ht="13.5" customHeight="1">
      <c r="A388" s="651" t="s">
        <v>1337</v>
      </c>
      <c r="B388" s="658"/>
      <c r="C388" s="660" t="str">
        <f>IFERROR(VLOOKUP(A388,$B$156:$G$159,2,FALSE),IFERROR(VLOOKUP(A388,$L$156:$Q$159,2,FALSE),IFERROR(VLOOKUP(A388,$V$156:$AA$159,2,FALSE),IFERROR(VLOOKUP(A388,$AF$156:$AK$159,2,FALSE),IFERROR(VLOOKUP(A388,$B$179:$G$182,2,FALSE),IFERROR(VLOOKUP(A388,$L$179:$Q$182,2,FALSE),IFERROR(VLOOKUP(A388,$V$179:$AA$182,2,FALSE),IFERROR(VLOOKUP(A388,$AF$179:$AK$182,2,FALSE),IFERROR(VLOOKUP(A388,$B$202:$G$205,2,FALSE),IFERROR(VLOOKUP(A388,$L$202:$Q$205,2,FALSE),IFERROR(VLOOKUP(A388,$V$202:$AA$205,2,FALSE),IFERROR(VLOOKUP(A388,$AF$202:$AK$205,2,FALSE),IFERROR(VLOOKUP(A388,$B$225:$G$228,2,FALSE),IFERROR(VLOOKUP(A388,$L$225:$Q$228,2,FALSE),IFERROR(VLOOKUP(A388,$V$225:$AA$228,2,FALSE),IFERROR(VLOOKUP(A388,$AF$225:$AK$228,2,FALSE),IFERROR(VLOOKUP(A388,$B$248:$G$251,2,FALSE),IFERROR(VLOOKUP(A388,$L$248:$Q$251,2,FALSE),IFERROR(VLOOKUP(A388,$V$248:$AA$251,2,FALSE),IFERROR(VLOOKUP(A388,$AF$248:$AK$251,2,FALSE),IFERROR(VLOOKUP(A388,$B$271:$G$274,2,FALSE),IFERROR(VLOOKUP(A388,$L$271:$Q$274,2,FALSE),IFERROR(VLOOKUP(A388,$V$271:$AA$274,2,FALSE),IFERROR(VLOOKUP(A388,$AF$271:$AK$274,2,FALSE),IFERROR(VLOOKUP(A388,$B$294:$G$297,2,FALSE),IFERROR(VLOOKUP(A388,$L$294:$Q$297,2,FALSE),IFERROR(VLOOKUP(A388,$V$294:$AA$297,2,FALSE),IFERROR(VLOOKUP(A388,$AF$294:$AK$297,2,FALSE),IFERROR(VLOOKUP(A388,$B$317:$G$320,2,FALSE),IFERROR(VLOOKUP(A388,$L$317:$Q$320,2,FALSE),IFERROR(VLOOKUP(A388,$V$317:$AA$320,2,FALSE),IFERROR(VLOOKUP(A388,$AF$317:$AK$320,2,FALSE),""))))))))))))))))))))))))))))))))</f>
        <v>-</v>
      </c>
      <c r="G388" s="269"/>
      <c r="H388" s="661"/>
      <c r="I388" s="662"/>
      <c r="J388" s="663"/>
      <c r="K388" s="592"/>
      <c r="L388" s="664" t="s">
        <v>1313</v>
      </c>
      <c r="M388" s="665"/>
      <c r="N388" s="665"/>
      <c r="O388" s="665"/>
      <c r="P388" s="665"/>
      <c r="Q388" s="665"/>
      <c r="R388" s="666" t="str">
        <f>R376</f>
        <v>07H30- 09H30 </v>
      </c>
      <c r="S388" s="328"/>
      <c r="T388" s="680"/>
      <c r="U388" s="592"/>
      <c r="V388" s="592"/>
      <c r="W388" s="592"/>
      <c r="X388" s="592"/>
      <c r="Y388" s="689"/>
      <c r="Z388" s="592"/>
      <c r="AA388" s="592"/>
      <c r="AB388" s="592"/>
      <c r="AC388" s="592"/>
      <c r="AD388" s="696"/>
      <c r="AE388" s="592"/>
      <c r="AF388" s="592"/>
      <c r="AG388" s="592"/>
      <c r="AH388" s="592"/>
      <c r="AI388" s="703"/>
      <c r="AJ388" s="592"/>
      <c r="AK388" s="592"/>
      <c r="AL388" s="592"/>
      <c r="AM388" s="592"/>
      <c r="AN388" s="592"/>
    </row>
    <row r="389" ht="13.5" customHeight="1">
      <c r="B389" s="667"/>
      <c r="C389" s="668"/>
      <c r="D389" s="668"/>
      <c r="E389" s="668"/>
      <c r="F389" s="668"/>
      <c r="G389" s="669"/>
      <c r="H389" s="668"/>
      <c r="I389" s="670"/>
      <c r="J389" s="671"/>
      <c r="K389" s="592"/>
      <c r="L389" s="672">
        <v>54.0</v>
      </c>
      <c r="M389" s="620" t="str">
        <f>IF(COUNTBLANK(I386:I389)=2,IF(I386&gt;I388,C386,C388),"")</f>
        <v/>
      </c>
      <c r="Q389" s="269"/>
      <c r="R389" s="673"/>
      <c r="S389" s="674"/>
      <c r="T389" s="680"/>
      <c r="U389" s="592"/>
      <c r="V389" s="592"/>
      <c r="W389" s="592"/>
      <c r="X389" s="592"/>
      <c r="Y389" s="689"/>
      <c r="Z389" s="592"/>
      <c r="AA389" s="592"/>
      <c r="AB389" s="592"/>
      <c r="AC389" s="592"/>
      <c r="AD389" s="696"/>
      <c r="AE389" s="592"/>
      <c r="AF389" s="592"/>
      <c r="AG389" s="592"/>
      <c r="AH389" s="592"/>
      <c r="AI389" s="703"/>
      <c r="AJ389" s="592"/>
      <c r="AK389" s="592"/>
      <c r="AL389" s="592"/>
      <c r="AM389" s="592"/>
      <c r="AN389" s="592"/>
    </row>
    <row r="390" ht="13.5" customHeight="1">
      <c r="A390" s="592"/>
      <c r="B390" s="592"/>
      <c r="C390" s="592"/>
      <c r="D390" s="592"/>
      <c r="E390" s="592"/>
      <c r="F390" s="592"/>
      <c r="G390" s="592"/>
      <c r="H390" s="592"/>
      <c r="I390" s="592"/>
      <c r="J390" s="671"/>
      <c r="K390" s="675"/>
      <c r="L390" s="334"/>
      <c r="Q390" s="269"/>
      <c r="S390" s="335"/>
      <c r="T390" s="690"/>
      <c r="U390" s="592"/>
      <c r="V390" s="592"/>
      <c r="W390" s="592"/>
      <c r="X390" s="592"/>
      <c r="Y390" s="689"/>
      <c r="Z390" s="592"/>
      <c r="AA390" s="592"/>
      <c r="AB390" s="592"/>
      <c r="AC390" s="592"/>
      <c r="AD390" s="696"/>
      <c r="AE390" s="592"/>
      <c r="AF390" s="592"/>
      <c r="AG390" s="592"/>
      <c r="AH390" s="592"/>
      <c r="AI390" s="703"/>
      <c r="AJ390" s="592"/>
      <c r="AK390" s="592"/>
      <c r="AL390" s="592"/>
      <c r="AM390" s="592"/>
      <c r="AN390" s="592"/>
    </row>
    <row r="391" ht="13.5" customHeight="1">
      <c r="A391" s="645"/>
      <c r="B391" s="646" t="s">
        <v>946</v>
      </c>
      <c r="C391" s="647"/>
      <c r="D391" s="647"/>
      <c r="E391" s="647"/>
      <c r="F391" s="647"/>
      <c r="G391" s="648" t="str">
        <f>G385</f>
        <v>17H00 - 19H30 </v>
      </c>
      <c r="H391" s="649"/>
      <c r="I391" s="650"/>
      <c r="J391" s="671"/>
      <c r="K391" s="592"/>
      <c r="L391" s="334"/>
      <c r="M391" s="676" t="str">
        <f>IF(COUNTBLANK(I392:I395)=2,IF(I392&gt;I394,C392,C394),"")</f>
        <v/>
      </c>
      <c r="Q391" s="269"/>
      <c r="R391" s="677"/>
      <c r="S391" s="678"/>
      <c r="T391" s="592"/>
      <c r="U391" s="592"/>
      <c r="V391" s="592"/>
      <c r="W391" s="592"/>
      <c r="X391" s="592"/>
      <c r="Y391" s="689"/>
      <c r="Z391" s="592"/>
      <c r="AA391" s="592"/>
      <c r="AB391" s="592"/>
      <c r="AC391" s="592"/>
      <c r="AD391" s="696"/>
      <c r="AE391" s="592"/>
      <c r="AF391" s="592"/>
      <c r="AG391" s="592"/>
      <c r="AH391" s="592"/>
      <c r="AI391" s="703"/>
      <c r="AJ391" s="592"/>
      <c r="AK391" s="592"/>
      <c r="AL391" s="592"/>
      <c r="AM391" s="592"/>
      <c r="AN391" s="592"/>
    </row>
    <row r="392" ht="13.5" customHeight="1">
      <c r="A392" s="651" t="s">
        <v>1338</v>
      </c>
      <c r="B392" s="652" t="s">
        <v>1339</v>
      </c>
      <c r="C392" s="653" t="str">
        <f>IFERROR(VLOOKUP(A392,$B$156:$G$159,2,FALSE),IFERROR(VLOOKUP(A392,$L$156:$Q$159,2,FALSE),IFERROR(VLOOKUP(A392,$V$156:$AA$159,2,FALSE),IFERROR(VLOOKUP(A392,$AF$156:$AK$159,2,FALSE),IFERROR(VLOOKUP(A392,$B$179:$G$182,2,FALSE),IFERROR(VLOOKUP(A392,$L$179:$Q$182,2,FALSE),IFERROR(VLOOKUP(A392,$V$179:$AA$182,2,FALSE),IFERROR(VLOOKUP(A392,$AF$179:$AK$182,2,FALSE),IFERROR(VLOOKUP(A392,$B$202:$G$205,2,FALSE),IFERROR(VLOOKUP(A392,$L$202:$Q$205,2,FALSE),IFERROR(VLOOKUP(A392,$V$202:$AA$205,2,FALSE),IFERROR(VLOOKUP(A392,$AF$202:$AK$205,2,FALSE),IFERROR(VLOOKUP(A392,$B$225:$G$228,2,FALSE),IFERROR(VLOOKUP(A392,$L$225:$Q$228,2,FALSE),IFERROR(VLOOKUP(A392,$V$225:$AA$228,2,FALSE),IFERROR(VLOOKUP(A392,$AF$225:$AK$228,2,FALSE),IFERROR(VLOOKUP(A392,$B$248:$G$251,2,FALSE),IFERROR(VLOOKUP(A392,$L$248:$Q$251,2,FALSE),IFERROR(VLOOKUP(A392,$V$248:$AA$251,2,FALSE),IFERROR(VLOOKUP(A392,$AF$248:$AK$251,2,FALSE),IFERROR(VLOOKUP(A392,$B$271:$G$274,2,FALSE),IFERROR(VLOOKUP(A392,$L$271:$Q$274,2,FALSE),IFERROR(VLOOKUP(A392,$V$271:$AA$274,2,FALSE),IFERROR(VLOOKUP(A392,$AF$271:$AK$274,2,FALSE),IFERROR(VLOOKUP(A392,$B$294:$G$297,2,FALSE),IFERROR(VLOOKUP(A392,$L$294:$Q$297,2,FALSE),IFERROR(VLOOKUP(A392,$V$294:$AA$297,2,FALSE),IFERROR(VLOOKUP(A392,$AF$294:$AK$297,2,FALSE),IFERROR(VLOOKUP(A392,$B$317:$G$320,2,FALSE),IFERROR(VLOOKUP(A392,$L$317:$Q$320,2,FALSE),IFERROR(VLOOKUP(A392,$V$317:$AA$320,2,FALSE),IFERROR(VLOOKUP(A392,$AF$317:$AK$320,2,FALSE),""))))))))))))))))))))))))))))))))</f>
        <v>-</v>
      </c>
      <c r="D392" s="654"/>
      <c r="E392" s="654"/>
      <c r="F392" s="654"/>
      <c r="G392" s="655"/>
      <c r="H392" s="656"/>
      <c r="I392" s="657"/>
      <c r="J392" s="671"/>
      <c r="K392" s="592"/>
      <c r="L392" s="345"/>
      <c r="M392" s="346"/>
      <c r="N392" s="346"/>
      <c r="O392" s="346"/>
      <c r="P392" s="346"/>
      <c r="Q392" s="347"/>
      <c r="R392" s="346"/>
      <c r="S392" s="348"/>
      <c r="T392" s="592"/>
      <c r="U392" s="592"/>
      <c r="V392" s="592"/>
      <c r="W392" s="592"/>
      <c r="X392" s="592"/>
      <c r="Y392" s="689"/>
      <c r="Z392" s="592"/>
      <c r="AA392" s="592"/>
      <c r="AB392" s="592"/>
      <c r="AC392" s="592"/>
      <c r="AD392" s="696"/>
      <c r="AE392" s="592"/>
      <c r="AF392" s="592"/>
      <c r="AG392" s="592"/>
      <c r="AH392" s="592"/>
      <c r="AI392" s="703"/>
      <c r="AJ392" s="592"/>
      <c r="AK392" s="592"/>
      <c r="AL392" s="592"/>
      <c r="AM392" s="592"/>
      <c r="AN392" s="592"/>
    </row>
    <row r="393" ht="13.5" customHeight="1">
      <c r="B393" s="658"/>
      <c r="G393" s="269"/>
      <c r="I393" s="659"/>
      <c r="J393" s="681"/>
      <c r="K393" s="592"/>
      <c r="L393" s="592"/>
      <c r="M393" s="592"/>
      <c r="N393" s="592"/>
      <c r="O393" s="592"/>
      <c r="P393" s="592"/>
      <c r="Q393" s="592"/>
      <c r="R393" s="592"/>
      <c r="S393" s="592"/>
      <c r="T393" s="592"/>
      <c r="U393" s="592"/>
      <c r="V393" s="592"/>
      <c r="W393" s="592"/>
      <c r="X393" s="592"/>
      <c r="Y393" s="689"/>
      <c r="Z393" s="592"/>
      <c r="AA393" s="592"/>
      <c r="AB393" s="592"/>
      <c r="AC393" s="592"/>
      <c r="AD393" s="696"/>
      <c r="AE393" s="592"/>
      <c r="AF393" s="592"/>
      <c r="AG393" s="592"/>
      <c r="AH393" s="592"/>
      <c r="AI393" s="703"/>
      <c r="AJ393" s="592"/>
      <c r="AK393" s="592"/>
      <c r="AL393" s="592"/>
      <c r="AM393" s="592"/>
      <c r="AN393" s="592"/>
    </row>
    <row r="394" ht="13.5" customHeight="1">
      <c r="A394" s="651" t="s">
        <v>1340</v>
      </c>
      <c r="B394" s="658"/>
      <c r="C394" s="660" t="str">
        <f>IFERROR(VLOOKUP(A394,$B$156:$G$159,2,FALSE),IFERROR(VLOOKUP(A394,$L$156:$Q$159,2,FALSE),IFERROR(VLOOKUP(A394,$V$156:$AA$159,2,FALSE),IFERROR(VLOOKUP(A394,$AF$156:$AK$159,2,FALSE),IFERROR(VLOOKUP(A394,$B$179:$G$182,2,FALSE),IFERROR(VLOOKUP(A394,$L$179:$Q$182,2,FALSE),IFERROR(VLOOKUP(A394,$V$179:$AA$182,2,FALSE),IFERROR(VLOOKUP(A394,$AF$179:$AK$182,2,FALSE),IFERROR(VLOOKUP(A394,$B$202:$G$205,2,FALSE),IFERROR(VLOOKUP(A394,$L$202:$Q$205,2,FALSE),IFERROR(VLOOKUP(A394,$V$202:$AA$205,2,FALSE),IFERROR(VLOOKUP(A394,$AF$202:$AK$205,2,FALSE),IFERROR(VLOOKUP(A394,$B$225:$G$228,2,FALSE),IFERROR(VLOOKUP(A394,$L$225:$Q$228,2,FALSE),IFERROR(VLOOKUP(A394,$V$225:$AA$228,2,FALSE),IFERROR(VLOOKUP(A394,$AF$225:$AK$228,2,FALSE),IFERROR(VLOOKUP(A394,$B$248:$G$251,2,FALSE),IFERROR(VLOOKUP(A394,$L$248:$Q$251,2,FALSE),IFERROR(VLOOKUP(A394,$V$248:$AA$251,2,FALSE),IFERROR(VLOOKUP(A394,$AF$248:$AK$251,2,FALSE),IFERROR(VLOOKUP(A394,$B$271:$G$274,2,FALSE),IFERROR(VLOOKUP(A394,$L$271:$Q$274,2,FALSE),IFERROR(VLOOKUP(A394,$V$271:$AA$274,2,FALSE),IFERROR(VLOOKUP(A394,$AF$271:$AK$274,2,FALSE),IFERROR(VLOOKUP(A394,$B$294:$G$297,2,FALSE),IFERROR(VLOOKUP(A394,$L$294:$Q$297,2,FALSE),IFERROR(VLOOKUP(A394,$V$294:$AA$297,2,FALSE),IFERROR(VLOOKUP(A394,$AF$294:$AK$297,2,FALSE),IFERROR(VLOOKUP(A394,$B$317:$G$320,2,FALSE),IFERROR(VLOOKUP(A394,$L$317:$Q$320,2,FALSE),IFERROR(VLOOKUP(A394,$V$317:$AA$320,2,FALSE),IFERROR(VLOOKUP(A394,$AF$317:$AK$320,2,FALSE),""))))))))))))))))))))))))))))))))</f>
        <v>-</v>
      </c>
      <c r="G394" s="269"/>
      <c r="H394" s="661"/>
      <c r="I394" s="662"/>
      <c r="J394" s="592"/>
      <c r="K394" s="592"/>
      <c r="L394" s="592"/>
      <c r="M394" s="592"/>
      <c r="N394" s="592"/>
      <c r="O394" s="592"/>
      <c r="P394" s="592"/>
      <c r="Q394" s="592"/>
      <c r="R394" s="592"/>
      <c r="S394" s="592"/>
      <c r="T394" s="592"/>
      <c r="U394" s="592"/>
      <c r="V394" s="373" t="s">
        <v>83</v>
      </c>
      <c r="W394" s="691"/>
      <c r="X394" s="691"/>
      <c r="Y394" s="691"/>
      <c r="Z394" s="691"/>
      <c r="AA394" s="691"/>
      <c r="AB394" s="692" t="str">
        <f>AB346</f>
        <v>17H00 - 19H00</v>
      </c>
      <c r="AC394" s="265"/>
      <c r="AD394" s="696"/>
      <c r="AE394" s="592"/>
      <c r="AF394" s="592"/>
      <c r="AG394" s="592"/>
      <c r="AH394" s="592"/>
      <c r="AI394" s="703"/>
      <c r="AJ394" s="592"/>
      <c r="AK394" s="592"/>
      <c r="AL394" s="592"/>
      <c r="AM394" s="592"/>
      <c r="AN394" s="592"/>
    </row>
    <row r="395" ht="13.5" customHeight="1">
      <c r="B395" s="667"/>
      <c r="C395" s="668"/>
      <c r="D395" s="668"/>
      <c r="E395" s="668"/>
      <c r="F395" s="668"/>
      <c r="G395" s="669"/>
      <c r="H395" s="668"/>
      <c r="I395" s="670"/>
      <c r="J395" s="592"/>
      <c r="K395" s="592"/>
      <c r="L395" s="592"/>
      <c r="M395" s="592"/>
      <c r="N395" s="592"/>
      <c r="O395" s="592"/>
      <c r="P395" s="592"/>
      <c r="Q395" s="592"/>
      <c r="R395" s="592"/>
      <c r="S395" s="592"/>
      <c r="T395" s="592"/>
      <c r="U395" s="592"/>
      <c r="V395" s="693">
        <v>64.0</v>
      </c>
      <c r="W395" s="620" t="str">
        <f>IF(COUNTBLANK(AC383:AC386)=2,IF(AC383&gt;AC385,W383,W385),"")</f>
        <v/>
      </c>
      <c r="AA395" s="269"/>
      <c r="AB395" s="673"/>
      <c r="AC395" s="271"/>
      <c r="AD395" s="696"/>
      <c r="AE395" s="592"/>
      <c r="AF395" s="592"/>
      <c r="AG395" s="592"/>
      <c r="AH395" s="592"/>
      <c r="AI395" s="703"/>
      <c r="AJ395" s="592"/>
      <c r="AK395" s="592"/>
      <c r="AL395" s="592"/>
      <c r="AM395" s="592"/>
      <c r="AN395" s="592"/>
    </row>
    <row r="396" ht="13.5" customHeight="1">
      <c r="A396" s="592"/>
      <c r="B396" s="592"/>
      <c r="C396" s="592"/>
      <c r="D396" s="592"/>
      <c r="E396" s="592"/>
      <c r="F396" s="592"/>
      <c r="G396" s="592"/>
      <c r="H396" s="592"/>
      <c r="I396" s="592"/>
      <c r="J396" s="592"/>
      <c r="K396" s="592"/>
      <c r="L396" s="592"/>
      <c r="M396" s="592"/>
      <c r="N396" s="592"/>
      <c r="O396" s="592"/>
      <c r="P396" s="592"/>
      <c r="Q396" s="592"/>
      <c r="R396" s="592"/>
      <c r="S396" s="592"/>
      <c r="T396" s="592"/>
      <c r="U396" s="592"/>
      <c r="V396" s="378"/>
      <c r="AA396" s="269"/>
      <c r="AC396" s="267"/>
      <c r="AD396" s="704"/>
      <c r="AE396" s="592"/>
      <c r="AF396" s="592"/>
      <c r="AG396" s="592"/>
      <c r="AH396" s="592"/>
      <c r="AI396" s="703"/>
      <c r="AJ396" s="592"/>
      <c r="AK396" s="592"/>
      <c r="AL396" s="592"/>
      <c r="AM396" s="592"/>
      <c r="AN396" s="592"/>
    </row>
    <row r="397" ht="13.5" customHeight="1">
      <c r="A397" s="645"/>
      <c r="B397" s="646" t="s">
        <v>946</v>
      </c>
      <c r="C397" s="647"/>
      <c r="D397" s="647"/>
      <c r="E397" s="647"/>
      <c r="F397" s="647"/>
      <c r="G397" s="648" t="str">
        <f>G391</f>
        <v>17H00 - 19H30 </v>
      </c>
      <c r="H397" s="649"/>
      <c r="I397" s="650"/>
      <c r="J397" s="592"/>
      <c r="K397" s="592"/>
      <c r="L397" s="592"/>
      <c r="M397" s="592"/>
      <c r="N397" s="592"/>
      <c r="O397" s="592"/>
      <c r="P397" s="592"/>
      <c r="Q397" s="592"/>
      <c r="R397" s="592"/>
      <c r="S397" s="592"/>
      <c r="T397" s="592"/>
      <c r="U397" s="592"/>
      <c r="V397" s="378"/>
      <c r="W397" s="613" t="str">
        <f>IF(COUNTBLANK(AC407:AC410)=2,IF(AC407&gt;AC409,W407,W409),"")</f>
        <v/>
      </c>
      <c r="AA397" s="269"/>
      <c r="AB397" s="694"/>
      <c r="AC397" s="273"/>
      <c r="AD397" s="592"/>
      <c r="AE397" s="592"/>
      <c r="AF397" s="592"/>
      <c r="AG397" s="592"/>
      <c r="AH397" s="592"/>
      <c r="AI397" s="703"/>
      <c r="AJ397" s="592"/>
      <c r="AK397" s="592"/>
      <c r="AL397" s="592"/>
      <c r="AM397" s="592"/>
      <c r="AN397" s="592"/>
    </row>
    <row r="398" ht="13.5" customHeight="1">
      <c r="A398" s="651" t="s">
        <v>1341</v>
      </c>
      <c r="B398" s="652" t="s">
        <v>1342</v>
      </c>
      <c r="C398" s="653" t="str">
        <f>IFERROR(VLOOKUP(A398,$B$156:$G$159,2,FALSE),IFERROR(VLOOKUP(A398,$L$156:$Q$159,2,FALSE),IFERROR(VLOOKUP(A398,$V$156:$AA$159,2,FALSE),IFERROR(VLOOKUP(A398,$AF$156:$AK$159,2,FALSE),IFERROR(VLOOKUP(A398,$B$179:$G$182,2,FALSE),IFERROR(VLOOKUP(A398,$L$179:$Q$182,2,FALSE),IFERROR(VLOOKUP(A398,$V$179:$AA$182,2,FALSE),IFERROR(VLOOKUP(A398,$AF$179:$AK$182,2,FALSE),IFERROR(VLOOKUP(A398,$B$202:$G$205,2,FALSE),IFERROR(VLOOKUP(A398,$L$202:$Q$205,2,FALSE),IFERROR(VLOOKUP(A398,$V$202:$AA$205,2,FALSE),IFERROR(VLOOKUP(A398,$AF$202:$AK$205,2,FALSE),IFERROR(VLOOKUP(A398,$B$225:$G$228,2,FALSE),IFERROR(VLOOKUP(A398,$L$225:$Q$228,2,FALSE),IFERROR(VLOOKUP(A398,$V$225:$AA$228,2,FALSE),IFERROR(VLOOKUP(A398,$AF$225:$AK$228,2,FALSE),IFERROR(VLOOKUP(A398,$B$248:$G$251,2,FALSE),IFERROR(VLOOKUP(A398,$L$248:$Q$251,2,FALSE),IFERROR(VLOOKUP(A398,$V$248:$AA$251,2,FALSE),IFERROR(VLOOKUP(A398,$AF$248:$AK$251,2,FALSE),IFERROR(VLOOKUP(A398,$B$271:$G$274,2,FALSE),IFERROR(VLOOKUP(A398,$L$271:$Q$274,2,FALSE),IFERROR(VLOOKUP(A398,$V$271:$AA$274,2,FALSE),IFERROR(VLOOKUP(A398,$AF$271:$AK$274,2,FALSE),IFERROR(VLOOKUP(A398,$B$294:$G$297,2,FALSE),IFERROR(VLOOKUP(A398,$L$294:$Q$297,2,FALSE),IFERROR(VLOOKUP(A398,$V$294:$AA$297,2,FALSE),IFERROR(VLOOKUP(A398,$AF$294:$AK$297,2,FALSE),IFERROR(VLOOKUP(A398,$B$317:$G$320,2,FALSE),IFERROR(VLOOKUP(A398,$L$317:$Q$320,2,FALSE),IFERROR(VLOOKUP(A398,$V$317:$AA$320,2,FALSE),IFERROR(VLOOKUP(A398,$AF$317:$AK$320,2,FALSE),""))))))))))))))))))))))))))))))))</f>
        <v>-</v>
      </c>
      <c r="D398" s="654"/>
      <c r="E398" s="654"/>
      <c r="F398" s="654"/>
      <c r="G398" s="655"/>
      <c r="H398" s="656"/>
      <c r="I398" s="657"/>
      <c r="J398" s="592"/>
      <c r="K398" s="592"/>
      <c r="L398" s="592"/>
      <c r="M398" s="592"/>
      <c r="N398" s="592"/>
      <c r="O398" s="592"/>
      <c r="P398" s="592"/>
      <c r="Q398" s="592"/>
      <c r="R398" s="592"/>
      <c r="S398" s="592"/>
      <c r="T398" s="592"/>
      <c r="U398" s="592"/>
      <c r="V398" s="382"/>
      <c r="W398" s="281"/>
      <c r="X398" s="281"/>
      <c r="Y398" s="281"/>
      <c r="Z398" s="281"/>
      <c r="AA398" s="280"/>
      <c r="AB398" s="281"/>
      <c r="AC398" s="282"/>
      <c r="AD398" s="592"/>
      <c r="AE398" s="592"/>
      <c r="AF398" s="592"/>
      <c r="AG398" s="592"/>
      <c r="AH398" s="592"/>
      <c r="AI398" s="703"/>
      <c r="AJ398" s="592"/>
      <c r="AK398" s="592"/>
      <c r="AL398" s="592"/>
      <c r="AM398" s="592"/>
      <c r="AN398" s="592"/>
    </row>
    <row r="399" ht="13.5" customHeight="1">
      <c r="B399" s="658"/>
      <c r="G399" s="269"/>
      <c r="I399" s="659"/>
      <c r="J399" s="592"/>
      <c r="K399" s="592"/>
      <c r="L399" s="592"/>
      <c r="M399" s="592"/>
      <c r="N399" s="592"/>
      <c r="O399" s="592"/>
      <c r="P399" s="592"/>
      <c r="Q399" s="592"/>
      <c r="R399" s="592"/>
      <c r="S399" s="592"/>
      <c r="T399" s="592"/>
      <c r="U399" s="592"/>
      <c r="V399" s="592"/>
      <c r="W399" s="592"/>
      <c r="X399" s="592"/>
      <c r="Y399" s="689"/>
      <c r="Z399" s="592"/>
      <c r="AA399" s="592"/>
      <c r="AB399" s="592"/>
      <c r="AC399" s="592"/>
      <c r="AD399" s="592"/>
      <c r="AE399" s="592"/>
      <c r="AF399" s="592"/>
      <c r="AG399" s="592"/>
      <c r="AH399" s="592"/>
      <c r="AI399" s="703"/>
      <c r="AJ399" s="592"/>
      <c r="AK399" s="592"/>
      <c r="AL399" s="592"/>
      <c r="AM399" s="592"/>
      <c r="AN399" s="592"/>
    </row>
    <row r="400" ht="13.5" customHeight="1">
      <c r="A400" s="651" t="s">
        <v>1343</v>
      </c>
      <c r="B400" s="658"/>
      <c r="C400" s="660" t="str">
        <f>IFERROR(VLOOKUP(A400,$B$156:$G$159,2,FALSE),IFERROR(VLOOKUP(A400,$L$156:$Q$159,2,FALSE),IFERROR(VLOOKUP(A400,$V$156:$AA$159,2,FALSE),IFERROR(VLOOKUP(A400,$AF$156:$AK$159,2,FALSE),IFERROR(VLOOKUP(A400,$B$179:$G$182,2,FALSE),IFERROR(VLOOKUP(A400,$L$179:$Q$182,2,FALSE),IFERROR(VLOOKUP(A400,$V$179:$AA$182,2,FALSE),IFERROR(VLOOKUP(A400,$AF$179:$AK$182,2,FALSE),IFERROR(VLOOKUP(A400,$B$202:$G$205,2,FALSE),IFERROR(VLOOKUP(A400,$L$202:$Q$205,2,FALSE),IFERROR(VLOOKUP(A400,$V$202:$AA$205,2,FALSE),IFERROR(VLOOKUP(A400,$AF$202:$AK$205,2,FALSE),IFERROR(VLOOKUP(A400,$B$225:$G$228,2,FALSE),IFERROR(VLOOKUP(A400,$L$225:$Q$228,2,FALSE),IFERROR(VLOOKUP(A400,$V$225:$AA$228,2,FALSE),IFERROR(VLOOKUP(A400,$AF$225:$AK$228,2,FALSE),IFERROR(VLOOKUP(A400,$B$248:$G$251,2,FALSE),IFERROR(VLOOKUP(A400,$L$248:$Q$251,2,FALSE),IFERROR(VLOOKUP(A400,$V$248:$AA$251,2,FALSE),IFERROR(VLOOKUP(A400,$AF$248:$AK$251,2,FALSE),IFERROR(VLOOKUP(A400,$B$271:$G$274,2,FALSE),IFERROR(VLOOKUP(A400,$L$271:$Q$274,2,FALSE),IFERROR(VLOOKUP(A400,$V$271:$AA$274,2,FALSE),IFERROR(VLOOKUP(A400,$AF$271:$AK$274,2,FALSE),IFERROR(VLOOKUP(A400,$B$294:$G$297,2,FALSE),IFERROR(VLOOKUP(A400,$L$294:$Q$297,2,FALSE),IFERROR(VLOOKUP(A400,$V$294:$AA$297,2,FALSE),IFERROR(VLOOKUP(A400,$AF$294:$AK$297,2,FALSE),IFERROR(VLOOKUP(A400,$B$317:$G$320,2,FALSE),IFERROR(VLOOKUP(A400,$L$317:$Q$320,2,FALSE),IFERROR(VLOOKUP(A400,$V$317:$AA$320,2,FALSE),IFERROR(VLOOKUP(A400,$AF$317:$AK$320,2,FALSE),""))))))))))))))))))))))))))))))))</f>
        <v>-</v>
      </c>
      <c r="G400" s="269"/>
      <c r="H400" s="661"/>
      <c r="I400" s="662"/>
      <c r="J400" s="663"/>
      <c r="K400" s="592"/>
      <c r="L400" s="664" t="s">
        <v>1313</v>
      </c>
      <c r="M400" s="665"/>
      <c r="N400" s="665"/>
      <c r="O400" s="665"/>
      <c r="P400" s="665"/>
      <c r="Q400" s="665"/>
      <c r="R400" s="666" t="str">
        <f>R388</f>
        <v>07H30- 09H30 </v>
      </c>
      <c r="S400" s="328"/>
      <c r="T400" s="592"/>
      <c r="U400" s="592"/>
      <c r="V400" s="592"/>
      <c r="W400" s="592"/>
      <c r="X400" s="592"/>
      <c r="Y400" s="689"/>
      <c r="Z400" s="592"/>
      <c r="AA400" s="592"/>
      <c r="AB400" s="592"/>
      <c r="AC400" s="592"/>
      <c r="AD400" s="592"/>
      <c r="AE400" s="592"/>
      <c r="AF400" s="592"/>
      <c r="AG400" s="592"/>
      <c r="AH400" s="592"/>
      <c r="AI400" s="703"/>
      <c r="AJ400" s="592"/>
      <c r="AK400" s="592"/>
      <c r="AL400" s="592"/>
      <c r="AM400" s="592"/>
      <c r="AN400" s="592"/>
    </row>
    <row r="401" ht="13.5" customHeight="1">
      <c r="B401" s="667"/>
      <c r="C401" s="668"/>
      <c r="D401" s="668"/>
      <c r="E401" s="668"/>
      <c r="F401" s="668"/>
      <c r="G401" s="669"/>
      <c r="H401" s="668"/>
      <c r="I401" s="670"/>
      <c r="J401" s="671"/>
      <c r="K401" s="592"/>
      <c r="L401" s="672">
        <v>55.0</v>
      </c>
      <c r="M401" s="620" t="str">
        <f>IF(COUNTBLANK(I398:I401)=2,IF(I398&gt;I400,C398,C400),"")</f>
        <v/>
      </c>
      <c r="Q401" s="269"/>
      <c r="R401" s="673"/>
      <c r="S401" s="674"/>
      <c r="T401" s="592"/>
      <c r="U401" s="592"/>
      <c r="V401" s="592"/>
      <c r="W401" s="592"/>
      <c r="X401" s="592"/>
      <c r="Y401" s="689"/>
      <c r="Z401" s="592"/>
      <c r="AA401" s="592"/>
      <c r="AB401" s="592"/>
      <c r="AC401" s="592"/>
      <c r="AD401" s="592"/>
      <c r="AE401" s="592"/>
      <c r="AF401" s="592"/>
      <c r="AG401" s="592"/>
      <c r="AH401" s="592"/>
      <c r="AI401" s="703"/>
      <c r="AJ401" s="592"/>
      <c r="AK401" s="592"/>
      <c r="AL401" s="592"/>
      <c r="AM401" s="592"/>
      <c r="AN401" s="592"/>
    </row>
    <row r="402" ht="13.5" customHeight="1">
      <c r="A402" s="592"/>
      <c r="B402" s="592"/>
      <c r="C402" s="592"/>
      <c r="D402" s="592"/>
      <c r="E402" s="592"/>
      <c r="F402" s="592"/>
      <c r="G402" s="592"/>
      <c r="H402" s="592"/>
      <c r="I402" s="592"/>
      <c r="J402" s="671"/>
      <c r="K402" s="675"/>
      <c r="L402" s="334"/>
      <c r="Q402" s="269"/>
      <c r="S402" s="335"/>
      <c r="T402" s="592"/>
      <c r="U402" s="592"/>
      <c r="V402" s="592"/>
      <c r="W402" s="592"/>
      <c r="X402" s="592"/>
      <c r="Y402" s="689"/>
      <c r="Z402" s="592"/>
      <c r="AA402" s="592"/>
      <c r="AB402" s="592"/>
      <c r="AC402" s="592"/>
      <c r="AD402" s="592"/>
      <c r="AE402" s="592"/>
      <c r="AF402" s="592"/>
      <c r="AG402" s="592"/>
      <c r="AH402" s="592"/>
      <c r="AI402" s="703"/>
      <c r="AJ402" s="592"/>
      <c r="AK402" s="592"/>
      <c r="AL402" s="592"/>
      <c r="AM402" s="592"/>
      <c r="AN402" s="592"/>
    </row>
    <row r="403" ht="13.5" customHeight="1">
      <c r="A403" s="645"/>
      <c r="B403" s="646" t="s">
        <v>946</v>
      </c>
      <c r="C403" s="647"/>
      <c r="D403" s="647"/>
      <c r="E403" s="647"/>
      <c r="F403" s="647"/>
      <c r="G403" s="648" t="str">
        <f>G397</f>
        <v>17H00 - 19H30 </v>
      </c>
      <c r="H403" s="649"/>
      <c r="I403" s="650"/>
      <c r="J403" s="671"/>
      <c r="K403" s="592"/>
      <c r="L403" s="334"/>
      <c r="M403" s="676" t="str">
        <f>IF(COUNTBLANK(I404:I407)=2,IF(I404&gt;I406,C404,C406),"")</f>
        <v/>
      </c>
      <c r="Q403" s="269"/>
      <c r="R403" s="677"/>
      <c r="S403" s="678"/>
      <c r="T403" s="679"/>
      <c r="U403" s="592"/>
      <c r="V403" s="592"/>
      <c r="W403" s="592"/>
      <c r="X403" s="592"/>
      <c r="Y403" s="689"/>
      <c r="Z403" s="592"/>
      <c r="AA403" s="592"/>
      <c r="AB403" s="592"/>
      <c r="AC403" s="592"/>
      <c r="AD403" s="592"/>
      <c r="AE403" s="592"/>
      <c r="AF403" s="592"/>
      <c r="AG403" s="592"/>
      <c r="AH403" s="592"/>
      <c r="AI403" s="703"/>
      <c r="AJ403" s="592"/>
      <c r="AK403" s="592"/>
      <c r="AL403" s="592"/>
      <c r="AM403" s="592"/>
      <c r="AN403" s="592"/>
    </row>
    <row r="404" ht="13.5" customHeight="1">
      <c r="A404" s="651" t="s">
        <v>1344</v>
      </c>
      <c r="B404" s="652" t="s">
        <v>1345</v>
      </c>
      <c r="C404" s="653" t="str">
        <f>IFERROR(VLOOKUP(A404,$B$156:$G$159,2,FALSE),IFERROR(VLOOKUP(A404,$L$156:$Q$159,2,FALSE),IFERROR(VLOOKUP(A404,$V$156:$AA$159,2,FALSE),IFERROR(VLOOKUP(A404,$AF$156:$AK$159,2,FALSE),IFERROR(VLOOKUP(A404,$B$179:$G$182,2,FALSE),IFERROR(VLOOKUP(A404,$L$179:$Q$182,2,FALSE),IFERROR(VLOOKUP(A404,$V$179:$AA$182,2,FALSE),IFERROR(VLOOKUP(A404,$AF$179:$AK$182,2,FALSE),IFERROR(VLOOKUP(A404,$B$202:$G$205,2,FALSE),IFERROR(VLOOKUP(A404,$L$202:$Q$205,2,FALSE),IFERROR(VLOOKUP(A404,$V$202:$AA$205,2,FALSE),IFERROR(VLOOKUP(A404,$AF$202:$AK$205,2,FALSE),IFERROR(VLOOKUP(A404,$B$225:$G$228,2,FALSE),IFERROR(VLOOKUP(A404,$L$225:$Q$228,2,FALSE),IFERROR(VLOOKUP(A404,$V$225:$AA$228,2,FALSE),IFERROR(VLOOKUP(A404,$AF$225:$AK$228,2,FALSE),IFERROR(VLOOKUP(A404,$B$248:$G$251,2,FALSE),IFERROR(VLOOKUP(A404,$L$248:$Q$251,2,FALSE),IFERROR(VLOOKUP(A404,$V$248:$AA$251,2,FALSE),IFERROR(VLOOKUP(A404,$AF$248:$AK$251,2,FALSE),IFERROR(VLOOKUP(A404,$B$271:$G$274,2,FALSE),IFERROR(VLOOKUP(A404,$L$271:$Q$274,2,FALSE),IFERROR(VLOOKUP(A404,$V$271:$AA$274,2,FALSE),IFERROR(VLOOKUP(A404,$AF$271:$AK$274,2,FALSE),IFERROR(VLOOKUP(A404,$B$294:$G$297,2,FALSE),IFERROR(VLOOKUP(A404,$L$294:$Q$297,2,FALSE),IFERROR(VLOOKUP(A404,$V$294:$AA$297,2,FALSE),IFERROR(VLOOKUP(A404,$AF$294:$AK$297,2,FALSE),IFERROR(VLOOKUP(A404,$B$317:$G$320,2,FALSE),IFERROR(VLOOKUP(A404,$L$317:$Q$320,2,FALSE),IFERROR(VLOOKUP(A404,$V$317:$AA$320,2,FALSE),IFERROR(VLOOKUP(A404,$AF$317:$AK$320,2,FALSE),""))))))))))))))))))))))))))))))))</f>
        <v>-</v>
      </c>
      <c r="D404" s="654"/>
      <c r="E404" s="654"/>
      <c r="F404" s="654"/>
      <c r="G404" s="655"/>
      <c r="H404" s="656"/>
      <c r="I404" s="657"/>
      <c r="J404" s="671"/>
      <c r="K404" s="592"/>
      <c r="L404" s="345"/>
      <c r="M404" s="346"/>
      <c r="N404" s="346"/>
      <c r="O404" s="346"/>
      <c r="P404" s="346"/>
      <c r="Q404" s="347"/>
      <c r="R404" s="346"/>
      <c r="S404" s="348"/>
      <c r="T404" s="680"/>
      <c r="U404" s="592"/>
      <c r="V404" s="592"/>
      <c r="W404" s="592"/>
      <c r="X404" s="592"/>
      <c r="Y404" s="689"/>
      <c r="Z404" s="592"/>
      <c r="AA404" s="592"/>
      <c r="AB404" s="592"/>
      <c r="AC404" s="592"/>
      <c r="AD404" s="592"/>
      <c r="AE404" s="592"/>
      <c r="AF404" s="592"/>
      <c r="AG404" s="592"/>
      <c r="AH404" s="592"/>
      <c r="AI404" s="703"/>
      <c r="AJ404" s="592"/>
      <c r="AK404" s="592"/>
      <c r="AL404" s="592"/>
      <c r="AM404" s="592"/>
      <c r="AN404" s="592"/>
    </row>
    <row r="405" ht="13.5" customHeight="1">
      <c r="B405" s="658"/>
      <c r="G405" s="269"/>
      <c r="I405" s="659"/>
      <c r="J405" s="681"/>
      <c r="K405" s="592"/>
      <c r="L405" s="592"/>
      <c r="M405" s="592"/>
      <c r="N405" s="592"/>
      <c r="O405" s="592"/>
      <c r="P405" s="592"/>
      <c r="Q405" s="592"/>
      <c r="R405" s="592"/>
      <c r="S405" s="592"/>
      <c r="T405" s="680"/>
      <c r="U405" s="592"/>
      <c r="V405" s="592"/>
      <c r="W405" s="592"/>
      <c r="X405" s="592"/>
      <c r="Y405" s="689"/>
      <c r="Z405" s="592"/>
      <c r="AA405" s="592"/>
      <c r="AB405" s="592"/>
      <c r="AC405" s="592"/>
      <c r="AD405" s="592"/>
      <c r="AE405" s="592"/>
      <c r="AF405" s="592"/>
      <c r="AG405" s="592"/>
      <c r="AH405" s="592"/>
      <c r="AI405" s="703"/>
      <c r="AJ405" s="592"/>
      <c r="AK405" s="592"/>
      <c r="AL405" s="592"/>
      <c r="AM405" s="592"/>
      <c r="AN405" s="592"/>
    </row>
    <row r="406" ht="13.5" customHeight="1">
      <c r="A406" s="651" t="s">
        <v>1346</v>
      </c>
      <c r="B406" s="658"/>
      <c r="C406" s="660" t="str">
        <f>IFERROR(VLOOKUP(A406,$B$156:$G$159,2,FALSE),IFERROR(VLOOKUP(A406,$L$156:$Q$159,2,FALSE),IFERROR(VLOOKUP(A406,$V$156:$AA$159,2,FALSE),IFERROR(VLOOKUP(A406,$AF$156:$AK$159,2,FALSE),IFERROR(VLOOKUP(A406,$B$179:$G$182,2,FALSE),IFERROR(VLOOKUP(A406,$L$179:$Q$182,2,FALSE),IFERROR(VLOOKUP(A406,$V$179:$AA$182,2,FALSE),IFERROR(VLOOKUP(A406,$AF$179:$AK$182,2,FALSE),IFERROR(VLOOKUP(A406,$B$202:$G$205,2,FALSE),IFERROR(VLOOKUP(A406,$L$202:$Q$205,2,FALSE),IFERROR(VLOOKUP(A406,$V$202:$AA$205,2,FALSE),IFERROR(VLOOKUP(A406,$AF$202:$AK$205,2,FALSE),IFERROR(VLOOKUP(A406,$B$225:$G$228,2,FALSE),IFERROR(VLOOKUP(A406,$L$225:$Q$228,2,FALSE),IFERROR(VLOOKUP(A406,$V$225:$AA$228,2,FALSE),IFERROR(VLOOKUP(A406,$AF$225:$AK$228,2,FALSE),IFERROR(VLOOKUP(A406,$B$248:$G$251,2,FALSE),IFERROR(VLOOKUP(A406,$L$248:$Q$251,2,FALSE),IFERROR(VLOOKUP(A406,$V$248:$AA$251,2,FALSE),IFERROR(VLOOKUP(A406,$AF$248:$AK$251,2,FALSE),IFERROR(VLOOKUP(A406,$B$271:$G$274,2,FALSE),IFERROR(VLOOKUP(A406,$L$271:$Q$274,2,FALSE),IFERROR(VLOOKUP(A406,$V$271:$AA$274,2,FALSE),IFERROR(VLOOKUP(A406,$AF$271:$AK$274,2,FALSE),IFERROR(VLOOKUP(A406,$B$294:$G$297,2,FALSE),IFERROR(VLOOKUP(A406,$L$294:$Q$297,2,FALSE),IFERROR(VLOOKUP(A406,$V$294:$AA$297,2,FALSE),IFERROR(VLOOKUP(A406,$AF$294:$AK$297,2,FALSE),IFERROR(VLOOKUP(A406,$B$317:$G$320,2,FALSE),IFERROR(VLOOKUP(A406,$L$317:$Q$320,2,FALSE),IFERROR(VLOOKUP(A406,$V$317:$AA$320,2,FALSE),IFERROR(VLOOKUP(A406,$AF$317:$AK$320,2,FALSE),""))))))))))))))))))))))))))))))))</f>
        <v>-</v>
      </c>
      <c r="G406" s="269"/>
      <c r="H406" s="661"/>
      <c r="I406" s="662"/>
      <c r="J406" s="592"/>
      <c r="K406" s="592"/>
      <c r="L406" s="592"/>
      <c r="M406" s="592"/>
      <c r="N406" s="592"/>
      <c r="O406" s="592"/>
      <c r="P406" s="592"/>
      <c r="Q406" s="592"/>
      <c r="R406" s="592"/>
      <c r="S406" s="592"/>
      <c r="T406" s="680"/>
      <c r="U406" s="592"/>
      <c r="V406" s="341" t="s">
        <v>305</v>
      </c>
      <c r="W406" s="682"/>
      <c r="X406" s="682"/>
      <c r="Y406" s="682"/>
      <c r="Z406" s="682"/>
      <c r="AA406" s="682"/>
      <c r="AB406" s="683" t="str">
        <f>AB382</f>
        <v>14H15 - 16H15</v>
      </c>
      <c r="AC406" s="344"/>
      <c r="AD406" s="592"/>
      <c r="AE406" s="592"/>
      <c r="AF406" s="592"/>
      <c r="AG406" s="592"/>
      <c r="AH406" s="592"/>
      <c r="AI406" s="703"/>
      <c r="AJ406" s="592"/>
      <c r="AK406" s="592"/>
      <c r="AL406" s="592"/>
      <c r="AM406" s="592"/>
      <c r="AN406" s="592"/>
    </row>
    <row r="407" ht="13.5" customHeight="1">
      <c r="B407" s="667"/>
      <c r="C407" s="668"/>
      <c r="D407" s="668"/>
      <c r="E407" s="668"/>
      <c r="F407" s="668"/>
      <c r="G407" s="669"/>
      <c r="H407" s="668"/>
      <c r="I407" s="670"/>
      <c r="J407" s="592"/>
      <c r="K407" s="592"/>
      <c r="L407" s="592"/>
      <c r="M407" s="592"/>
      <c r="N407" s="592"/>
      <c r="O407" s="592"/>
      <c r="P407" s="592"/>
      <c r="Q407" s="592"/>
      <c r="R407" s="592"/>
      <c r="S407" s="592"/>
      <c r="T407" s="680"/>
      <c r="U407" s="592"/>
      <c r="V407" s="684">
        <v>61.0</v>
      </c>
      <c r="W407" s="620" t="str">
        <f>IF(COUNTBLANK(S401:S404)=2,IF(S401&gt;S403,M401,M403),"")</f>
        <v/>
      </c>
      <c r="AA407" s="269"/>
      <c r="AB407" s="673"/>
      <c r="AC407" s="685"/>
      <c r="AD407" s="592"/>
      <c r="AE407" s="592"/>
      <c r="AF407" s="592"/>
      <c r="AG407" s="592"/>
      <c r="AH407" s="592"/>
      <c r="AI407" s="703"/>
      <c r="AJ407" s="592"/>
      <c r="AK407" s="592"/>
      <c r="AL407" s="592"/>
      <c r="AM407" s="592"/>
      <c r="AN407" s="592"/>
    </row>
    <row r="408" ht="13.5" customHeight="1">
      <c r="A408" s="592"/>
      <c r="B408" s="592"/>
      <c r="C408" s="592"/>
      <c r="D408" s="592"/>
      <c r="E408" s="592"/>
      <c r="F408" s="592"/>
      <c r="G408" s="592"/>
      <c r="H408" s="592"/>
      <c r="I408" s="592"/>
      <c r="J408" s="592"/>
      <c r="K408" s="592"/>
      <c r="L408" s="592"/>
      <c r="M408" s="592"/>
      <c r="N408" s="592"/>
      <c r="O408" s="592"/>
      <c r="P408" s="592"/>
      <c r="Q408" s="592"/>
      <c r="R408" s="592"/>
      <c r="S408" s="592"/>
      <c r="T408" s="680"/>
      <c r="U408" s="686"/>
      <c r="V408" s="357"/>
      <c r="AA408" s="269"/>
      <c r="AC408" s="358"/>
      <c r="AD408" s="592"/>
      <c r="AE408" s="592"/>
      <c r="AF408" s="592"/>
      <c r="AG408" s="592"/>
      <c r="AH408" s="592"/>
      <c r="AI408" s="703"/>
      <c r="AJ408" s="592"/>
      <c r="AK408" s="592"/>
      <c r="AL408" s="592"/>
      <c r="AM408" s="592"/>
      <c r="AN408" s="592"/>
    </row>
    <row r="409" ht="13.5" customHeight="1">
      <c r="A409" s="645"/>
      <c r="B409" s="646" t="s">
        <v>946</v>
      </c>
      <c r="C409" s="647"/>
      <c r="D409" s="647"/>
      <c r="E409" s="647"/>
      <c r="F409" s="647"/>
      <c r="G409" s="648" t="str">
        <f>G403</f>
        <v>17H00 - 19H30 </v>
      </c>
      <c r="H409" s="649"/>
      <c r="I409" s="650"/>
      <c r="J409" s="592"/>
      <c r="K409" s="592"/>
      <c r="L409" s="592"/>
      <c r="M409" s="592"/>
      <c r="N409" s="592"/>
      <c r="O409" s="592"/>
      <c r="P409" s="592"/>
      <c r="Q409" s="592"/>
      <c r="R409" s="592"/>
      <c r="S409" s="592"/>
      <c r="T409" s="680"/>
      <c r="U409" s="592"/>
      <c r="V409" s="357"/>
      <c r="W409" s="606" t="str">
        <f>IF(COUNTBLANK(S413:S416)=2,IF(S413&gt;S415,M413,M415),"")</f>
        <v/>
      </c>
      <c r="AA409" s="269"/>
      <c r="AB409" s="687"/>
      <c r="AC409" s="688"/>
      <c r="AD409" s="592"/>
      <c r="AE409" s="592"/>
      <c r="AF409" s="592"/>
      <c r="AG409" s="592"/>
      <c r="AH409" s="592"/>
      <c r="AI409" s="703"/>
      <c r="AJ409" s="592"/>
      <c r="AK409" s="592"/>
      <c r="AL409" s="592"/>
      <c r="AM409" s="592"/>
      <c r="AN409" s="592"/>
    </row>
    <row r="410" ht="13.5" customHeight="1">
      <c r="A410" s="651" t="s">
        <v>1347</v>
      </c>
      <c r="B410" s="652" t="s">
        <v>1348</v>
      </c>
      <c r="C410" s="653" t="str">
        <f>IFERROR(VLOOKUP(A410,$B$156:$G$159,2,FALSE),IFERROR(VLOOKUP(A410,$L$156:$Q$159,2,FALSE),IFERROR(VLOOKUP(A410,$V$156:$AA$159,2,FALSE),IFERROR(VLOOKUP(A410,$AF$156:$AK$159,2,FALSE),IFERROR(VLOOKUP(A410,$B$179:$G$182,2,FALSE),IFERROR(VLOOKUP(A410,$L$179:$Q$182,2,FALSE),IFERROR(VLOOKUP(A410,$V$179:$AA$182,2,FALSE),IFERROR(VLOOKUP(A410,$AF$179:$AK$182,2,FALSE),IFERROR(VLOOKUP(A410,$B$202:$G$205,2,FALSE),IFERROR(VLOOKUP(A410,$L$202:$Q$205,2,FALSE),IFERROR(VLOOKUP(A410,$V$202:$AA$205,2,FALSE),IFERROR(VLOOKUP(A410,$AF$202:$AK$205,2,FALSE),IFERROR(VLOOKUP(A410,$B$225:$G$228,2,FALSE),IFERROR(VLOOKUP(A410,$L$225:$Q$228,2,FALSE),IFERROR(VLOOKUP(A410,$V$225:$AA$228,2,FALSE),IFERROR(VLOOKUP(A410,$AF$225:$AK$228,2,FALSE),IFERROR(VLOOKUP(A410,$B$248:$G$251,2,FALSE),IFERROR(VLOOKUP(A410,$L$248:$Q$251,2,FALSE),IFERROR(VLOOKUP(A410,$V$248:$AA$251,2,FALSE),IFERROR(VLOOKUP(A410,$AF$248:$AK$251,2,FALSE),IFERROR(VLOOKUP(A410,$B$271:$G$274,2,FALSE),IFERROR(VLOOKUP(A410,$L$271:$Q$274,2,FALSE),IFERROR(VLOOKUP(A410,$V$271:$AA$274,2,FALSE),IFERROR(VLOOKUP(A410,$AF$271:$AK$274,2,FALSE),IFERROR(VLOOKUP(A410,$B$294:$G$297,2,FALSE),IFERROR(VLOOKUP(A410,$L$294:$Q$297,2,FALSE),IFERROR(VLOOKUP(A410,$V$294:$AA$297,2,FALSE),IFERROR(VLOOKUP(A410,$AF$294:$AK$297,2,FALSE),IFERROR(VLOOKUP(A410,$B$317:$G$320,2,FALSE),IFERROR(VLOOKUP(A410,$L$317:$Q$320,2,FALSE),IFERROR(VLOOKUP(A410,$V$317:$AA$320,2,FALSE),IFERROR(VLOOKUP(A410,$AF$317:$AK$320,2,FALSE),""))))))))))))))))))))))))))))))))</f>
        <v>-</v>
      </c>
      <c r="D410" s="654"/>
      <c r="E410" s="654"/>
      <c r="F410" s="654"/>
      <c r="G410" s="655"/>
      <c r="H410" s="656"/>
      <c r="I410" s="657"/>
      <c r="J410" s="592"/>
      <c r="K410" s="592"/>
      <c r="L410" s="592"/>
      <c r="M410" s="592"/>
      <c r="N410" s="592"/>
      <c r="O410" s="592"/>
      <c r="P410" s="592"/>
      <c r="Q410" s="592"/>
      <c r="R410" s="592"/>
      <c r="S410" s="592"/>
      <c r="T410" s="680"/>
      <c r="U410" s="592"/>
      <c r="V410" s="364"/>
      <c r="W410" s="365"/>
      <c r="X410" s="365"/>
      <c r="Y410" s="365"/>
      <c r="Z410" s="365"/>
      <c r="AA410" s="366"/>
      <c r="AB410" s="365"/>
      <c r="AC410" s="367"/>
      <c r="AD410" s="592"/>
      <c r="AE410" s="592"/>
      <c r="AF410" s="592"/>
      <c r="AG410" s="592"/>
      <c r="AH410" s="592"/>
      <c r="AI410" s="703"/>
      <c r="AJ410" s="592"/>
      <c r="AK410" s="592"/>
      <c r="AL410" s="592"/>
      <c r="AM410" s="592"/>
      <c r="AN410" s="592"/>
    </row>
    <row r="411" ht="13.5" customHeight="1">
      <c r="B411" s="658"/>
      <c r="G411" s="269"/>
      <c r="I411" s="659"/>
      <c r="J411" s="592"/>
      <c r="K411" s="592"/>
      <c r="L411" s="592"/>
      <c r="M411" s="592"/>
      <c r="N411" s="592"/>
      <c r="O411" s="592"/>
      <c r="P411" s="592"/>
      <c r="Q411" s="592"/>
      <c r="R411" s="592"/>
      <c r="S411" s="592"/>
      <c r="T411" s="680"/>
      <c r="U411" s="592"/>
      <c r="V411" s="592"/>
      <c r="W411" s="592"/>
      <c r="X411" s="592"/>
      <c r="Y411" s="592"/>
      <c r="Z411" s="592"/>
      <c r="AA411" s="592"/>
      <c r="AB411" s="592"/>
      <c r="AC411" s="592"/>
      <c r="AD411" s="592"/>
      <c r="AE411" s="592"/>
      <c r="AF411" s="592"/>
      <c r="AG411" s="592"/>
      <c r="AH411" s="592"/>
      <c r="AI411" s="703"/>
      <c r="AJ411" s="592"/>
      <c r="AK411" s="592"/>
      <c r="AL411" s="592"/>
      <c r="AM411" s="592"/>
      <c r="AN411" s="592"/>
    </row>
    <row r="412" ht="13.5" customHeight="1">
      <c r="A412" s="651" t="s">
        <v>1349</v>
      </c>
      <c r="B412" s="658"/>
      <c r="C412" s="660" t="str">
        <f>IFERROR(VLOOKUP(A412,$B$156:$G$159,2,FALSE),IFERROR(VLOOKUP(A412,$L$156:$Q$159,2,FALSE),IFERROR(VLOOKUP(A412,$V$156:$AA$159,2,FALSE),IFERROR(VLOOKUP(A412,$AF$156:$AK$159,2,FALSE),IFERROR(VLOOKUP(A412,$B$179:$G$182,2,FALSE),IFERROR(VLOOKUP(A412,$L$179:$Q$182,2,FALSE),IFERROR(VLOOKUP(A412,$V$179:$AA$182,2,FALSE),IFERROR(VLOOKUP(A412,$AF$179:$AK$182,2,FALSE),IFERROR(VLOOKUP(A412,$B$202:$G$205,2,FALSE),IFERROR(VLOOKUP(A412,$L$202:$Q$205,2,FALSE),IFERROR(VLOOKUP(A412,$V$202:$AA$205,2,FALSE),IFERROR(VLOOKUP(A412,$AF$202:$AK$205,2,FALSE),IFERROR(VLOOKUP(A412,$B$225:$G$228,2,FALSE),IFERROR(VLOOKUP(A412,$L$225:$Q$228,2,FALSE),IFERROR(VLOOKUP(A412,$V$225:$AA$228,2,FALSE),IFERROR(VLOOKUP(A412,$AF$225:$AK$228,2,FALSE),IFERROR(VLOOKUP(A412,$B$248:$G$251,2,FALSE),IFERROR(VLOOKUP(A412,$L$248:$Q$251,2,FALSE),IFERROR(VLOOKUP(A412,$V$248:$AA$251,2,FALSE),IFERROR(VLOOKUP(A412,$AF$248:$AK$251,2,FALSE),IFERROR(VLOOKUP(A412,$B$271:$G$274,2,FALSE),IFERROR(VLOOKUP(A412,$L$271:$Q$274,2,FALSE),IFERROR(VLOOKUP(A412,$V$271:$AA$274,2,FALSE),IFERROR(VLOOKUP(A412,$AF$271:$AK$274,2,FALSE),IFERROR(VLOOKUP(A412,$B$294:$G$297,2,FALSE),IFERROR(VLOOKUP(A412,$L$294:$Q$297,2,FALSE),IFERROR(VLOOKUP(A412,$V$294:$AA$297,2,FALSE),IFERROR(VLOOKUP(A412,$AF$294:$AK$297,2,FALSE),IFERROR(VLOOKUP(A412,$B$317:$G$320,2,FALSE),IFERROR(VLOOKUP(A412,$L$317:$Q$320,2,FALSE),IFERROR(VLOOKUP(A412,$V$317:$AA$320,2,FALSE),IFERROR(VLOOKUP(A412,$AF$317:$AK$320,2,FALSE),""))))))))))))))))))))))))))))))))</f>
        <v>-</v>
      </c>
      <c r="G412" s="269"/>
      <c r="H412" s="661"/>
      <c r="I412" s="662"/>
      <c r="J412" s="663"/>
      <c r="K412" s="592"/>
      <c r="L412" s="664" t="s">
        <v>1313</v>
      </c>
      <c r="M412" s="665"/>
      <c r="N412" s="665"/>
      <c r="O412" s="665"/>
      <c r="P412" s="665"/>
      <c r="Q412" s="665"/>
      <c r="R412" s="666" t="str">
        <f>R400</f>
        <v>07H30- 09H30 </v>
      </c>
      <c r="S412" s="328"/>
      <c r="T412" s="680"/>
      <c r="U412" s="592"/>
      <c r="V412" s="592"/>
      <c r="W412" s="592"/>
      <c r="X412" s="592"/>
      <c r="Y412" s="592"/>
      <c r="Z412" s="592"/>
      <c r="AA412" s="592"/>
      <c r="AB412" s="592"/>
      <c r="AC412" s="592"/>
      <c r="AD412" s="592"/>
      <c r="AE412" s="592"/>
      <c r="AF412" s="592"/>
      <c r="AG412" s="592"/>
      <c r="AH412" s="592"/>
      <c r="AI412" s="703"/>
      <c r="AJ412" s="592"/>
      <c r="AK412" s="592"/>
      <c r="AL412" s="592"/>
      <c r="AM412" s="592"/>
      <c r="AN412" s="592"/>
    </row>
    <row r="413" ht="13.5" customHeight="1">
      <c r="B413" s="667"/>
      <c r="C413" s="668"/>
      <c r="D413" s="668"/>
      <c r="E413" s="668"/>
      <c r="F413" s="668"/>
      <c r="G413" s="669"/>
      <c r="H413" s="668"/>
      <c r="I413" s="670"/>
      <c r="J413" s="671"/>
      <c r="K413" s="592"/>
      <c r="L413" s="672">
        <v>56.0</v>
      </c>
      <c r="M413" s="620" t="str">
        <f>IF(COUNTBLANK(I410:I413)=2,IF(I410&gt;I412,C410,C412),"")</f>
        <v/>
      </c>
      <c r="Q413" s="269"/>
      <c r="R413" s="673"/>
      <c r="S413" s="674"/>
      <c r="T413" s="680"/>
      <c r="U413" s="592"/>
      <c r="V413" s="592"/>
      <c r="W413" s="592"/>
      <c r="X413" s="592"/>
      <c r="Y413" s="592"/>
      <c r="Z413" s="592"/>
      <c r="AA413" s="592"/>
      <c r="AB413" s="592"/>
      <c r="AC413" s="592"/>
      <c r="AD413" s="592"/>
      <c r="AE413" s="592"/>
      <c r="AF413" s="592"/>
      <c r="AG413" s="592"/>
      <c r="AH413" s="592"/>
      <c r="AI413" s="703"/>
      <c r="AJ413" s="592"/>
      <c r="AK413" s="592"/>
      <c r="AL413" s="592"/>
      <c r="AM413" s="592"/>
      <c r="AN413" s="592"/>
    </row>
    <row r="414" ht="13.5" customHeight="1">
      <c r="A414" s="592"/>
      <c r="B414" s="592"/>
      <c r="C414" s="592"/>
      <c r="D414" s="592"/>
      <c r="E414" s="592"/>
      <c r="F414" s="592"/>
      <c r="G414" s="592"/>
      <c r="H414" s="592"/>
      <c r="I414" s="592"/>
      <c r="J414" s="671"/>
      <c r="K414" s="675"/>
      <c r="L414" s="334"/>
      <c r="Q414" s="269"/>
      <c r="S414" s="335"/>
      <c r="T414" s="690"/>
      <c r="U414" s="592"/>
      <c r="V414" s="592"/>
      <c r="W414" s="592"/>
      <c r="X414" s="592"/>
      <c r="Y414" s="592"/>
      <c r="Z414" s="592"/>
      <c r="AA414" s="592"/>
      <c r="AB414" s="592"/>
      <c r="AC414" s="592"/>
      <c r="AD414" s="592"/>
      <c r="AE414" s="592"/>
      <c r="AF414" s="592"/>
      <c r="AG414" s="592"/>
      <c r="AH414" s="592"/>
      <c r="AI414" s="703"/>
      <c r="AJ414" s="592"/>
      <c r="AK414" s="592"/>
      <c r="AL414" s="592"/>
      <c r="AM414" s="592"/>
      <c r="AN414" s="592"/>
    </row>
    <row r="415" ht="13.5" customHeight="1">
      <c r="A415" s="645"/>
      <c r="B415" s="646" t="s">
        <v>946</v>
      </c>
      <c r="C415" s="647"/>
      <c r="D415" s="647"/>
      <c r="E415" s="647"/>
      <c r="F415" s="647"/>
      <c r="G415" s="648" t="str">
        <f>G409</f>
        <v>17H00 - 19H30 </v>
      </c>
      <c r="H415" s="649"/>
      <c r="I415" s="650"/>
      <c r="J415" s="671"/>
      <c r="K415" s="592"/>
      <c r="L415" s="334"/>
      <c r="M415" s="676" t="str">
        <f>IF(COUNTBLANK(I416:I419)=2,IF(I416&gt;I418,C416,C418),"")</f>
        <v/>
      </c>
      <c r="Q415" s="269"/>
      <c r="R415" s="677"/>
      <c r="S415" s="678"/>
      <c r="T415" s="592"/>
      <c r="U415" s="592"/>
      <c r="V415" s="592"/>
      <c r="W415" s="592"/>
      <c r="X415" s="592"/>
      <c r="Y415" s="592"/>
      <c r="Z415" s="592"/>
      <c r="AA415" s="592"/>
      <c r="AB415" s="592"/>
      <c r="AC415" s="592"/>
      <c r="AD415" s="592"/>
      <c r="AE415" s="705"/>
      <c r="AF415" s="705"/>
      <c r="AG415" s="705"/>
      <c r="AH415" s="705"/>
      <c r="AI415" s="706"/>
      <c r="AJ415" s="592"/>
      <c r="AK415" s="592"/>
      <c r="AL415" s="592"/>
      <c r="AM415" s="592"/>
      <c r="AN415" s="592"/>
    </row>
    <row r="416" ht="13.5" customHeight="1">
      <c r="A416" s="651" t="s">
        <v>1350</v>
      </c>
      <c r="B416" s="652" t="s">
        <v>1351</v>
      </c>
      <c r="C416" s="653" t="str">
        <f>IFERROR(VLOOKUP(A416,$B$156:$G$159,2,FALSE),IFERROR(VLOOKUP(A416,$L$156:$Q$159,2,FALSE),IFERROR(VLOOKUP(A416,$V$156:$AA$159,2,FALSE),IFERROR(VLOOKUP(A416,$AF$156:$AK$159,2,FALSE),IFERROR(VLOOKUP(A416,$B$179:$G$182,2,FALSE),IFERROR(VLOOKUP(A416,$L$179:$Q$182,2,FALSE),IFERROR(VLOOKUP(A416,$V$179:$AA$182,2,FALSE),IFERROR(VLOOKUP(A416,$AF$179:$AK$182,2,FALSE),IFERROR(VLOOKUP(A416,$B$202:$G$205,2,FALSE),IFERROR(VLOOKUP(A416,$L$202:$Q$205,2,FALSE),IFERROR(VLOOKUP(A416,$V$202:$AA$205,2,FALSE),IFERROR(VLOOKUP(A416,$AF$202:$AK$205,2,FALSE),IFERROR(VLOOKUP(A416,$B$225:$G$228,2,FALSE),IFERROR(VLOOKUP(A416,$L$225:$Q$228,2,FALSE),IFERROR(VLOOKUP(A416,$V$225:$AA$228,2,FALSE),IFERROR(VLOOKUP(A416,$AF$225:$AK$228,2,FALSE),IFERROR(VLOOKUP(A416,$B$248:$G$251,2,FALSE),IFERROR(VLOOKUP(A416,$L$248:$Q$251,2,FALSE),IFERROR(VLOOKUP(A416,$V$248:$AA$251,2,FALSE),IFERROR(VLOOKUP(A416,$AF$248:$AK$251,2,FALSE),IFERROR(VLOOKUP(A416,$B$271:$G$274,2,FALSE),IFERROR(VLOOKUP(A416,$L$271:$Q$274,2,FALSE),IFERROR(VLOOKUP(A416,$V$271:$AA$274,2,FALSE),IFERROR(VLOOKUP(A416,$AF$271:$AK$274,2,FALSE),IFERROR(VLOOKUP(A416,$B$294:$G$297,2,FALSE),IFERROR(VLOOKUP(A416,$L$294:$Q$297,2,FALSE),IFERROR(VLOOKUP(A416,$V$294:$AA$297,2,FALSE),IFERROR(VLOOKUP(A416,$AF$294:$AK$297,2,FALSE),IFERROR(VLOOKUP(A416,$B$317:$G$320,2,FALSE),IFERROR(VLOOKUP(A416,$L$317:$Q$320,2,FALSE),IFERROR(VLOOKUP(A416,$V$317:$AA$320,2,FALSE),IFERROR(VLOOKUP(A416,$AF$317:$AK$320,2,FALSE),""))))))))))))))))))))))))))))))))</f>
        <v>-</v>
      </c>
      <c r="D416" s="654"/>
      <c r="E416" s="654"/>
      <c r="F416" s="654"/>
      <c r="G416" s="655"/>
      <c r="H416" s="656"/>
      <c r="I416" s="657"/>
      <c r="J416" s="671"/>
      <c r="K416" s="592"/>
      <c r="L416" s="345"/>
      <c r="M416" s="346"/>
      <c r="N416" s="346"/>
      <c r="O416" s="346"/>
      <c r="P416" s="346"/>
      <c r="Q416" s="347"/>
      <c r="R416" s="346"/>
      <c r="S416" s="348"/>
      <c r="T416" s="592"/>
      <c r="U416" s="592"/>
      <c r="V416" s="592"/>
      <c r="W416" s="592"/>
      <c r="X416" s="592"/>
      <c r="Y416" s="592"/>
      <c r="Z416" s="592"/>
      <c r="AA416" s="592"/>
      <c r="AB416" s="592"/>
      <c r="AC416" s="592"/>
      <c r="AD416" s="592"/>
      <c r="AE416" s="707"/>
      <c r="AF416" s="592"/>
      <c r="AG416" s="592"/>
      <c r="AH416" s="592"/>
      <c r="AI416" s="592"/>
      <c r="AJ416" s="592"/>
      <c r="AK416" s="592"/>
      <c r="AL416" s="592"/>
      <c r="AM416" s="592"/>
      <c r="AN416" s="592"/>
    </row>
    <row r="417" ht="13.5" customHeight="1">
      <c r="B417" s="658"/>
      <c r="G417" s="269"/>
      <c r="I417" s="659"/>
      <c r="J417" s="681"/>
      <c r="K417" s="592"/>
      <c r="L417" s="592"/>
      <c r="M417" s="592"/>
      <c r="N417" s="592"/>
      <c r="O417" s="592"/>
      <c r="P417" s="592"/>
      <c r="Q417" s="592"/>
      <c r="R417" s="592"/>
      <c r="S417" s="592"/>
      <c r="T417" s="592"/>
      <c r="U417" s="592"/>
      <c r="V417" s="592"/>
      <c r="W417" s="592"/>
      <c r="X417" s="592"/>
      <c r="Y417" s="592"/>
      <c r="Z417" s="592"/>
      <c r="AA417" s="592"/>
      <c r="AB417" s="592"/>
      <c r="AC417" s="592"/>
      <c r="AD417" s="592"/>
      <c r="AE417" s="707"/>
      <c r="AF417" s="592"/>
      <c r="AG417" s="592"/>
      <c r="AH417" s="592"/>
      <c r="AI417" s="592"/>
      <c r="AJ417" s="592"/>
      <c r="AK417" s="592"/>
      <c r="AL417" s="592"/>
      <c r="AM417" s="592"/>
      <c r="AN417" s="592"/>
    </row>
    <row r="418" ht="13.5" customHeight="1">
      <c r="A418" s="651" t="s">
        <v>1352</v>
      </c>
      <c r="B418" s="658"/>
      <c r="C418" s="660" t="str">
        <f>IFERROR(VLOOKUP(A418,$B$156:$G$159,2,FALSE),IFERROR(VLOOKUP(A418,$L$156:$Q$159,2,FALSE),IFERROR(VLOOKUP(A418,$V$156:$AA$159,2,FALSE),IFERROR(VLOOKUP(A418,$AF$156:$AK$159,2,FALSE),IFERROR(VLOOKUP(A418,$B$179:$G$182,2,FALSE),IFERROR(VLOOKUP(A418,$L$179:$Q$182,2,FALSE),IFERROR(VLOOKUP(A418,$V$179:$AA$182,2,FALSE),IFERROR(VLOOKUP(A418,$AF$179:$AK$182,2,FALSE),IFERROR(VLOOKUP(A418,$B$202:$G$205,2,FALSE),IFERROR(VLOOKUP(A418,$L$202:$Q$205,2,FALSE),IFERROR(VLOOKUP(A418,$V$202:$AA$205,2,FALSE),IFERROR(VLOOKUP(A418,$AF$202:$AK$205,2,FALSE),IFERROR(VLOOKUP(A418,$B$225:$G$228,2,FALSE),IFERROR(VLOOKUP(A418,$L$225:$Q$228,2,FALSE),IFERROR(VLOOKUP(A418,$V$225:$AA$228,2,FALSE),IFERROR(VLOOKUP(A418,$AF$225:$AK$228,2,FALSE),IFERROR(VLOOKUP(A418,$B$248:$G$251,2,FALSE),IFERROR(VLOOKUP(A418,$L$248:$Q$251,2,FALSE),IFERROR(VLOOKUP(A418,$V$248:$AA$251,2,FALSE),IFERROR(VLOOKUP(A418,$AF$248:$AK$251,2,FALSE),IFERROR(VLOOKUP(A418,$B$271:$G$274,2,FALSE),IFERROR(VLOOKUP(A418,$L$271:$Q$274,2,FALSE),IFERROR(VLOOKUP(A418,$V$271:$AA$274,2,FALSE),IFERROR(VLOOKUP(A418,$AF$271:$AK$274,2,FALSE),IFERROR(VLOOKUP(A418,$B$294:$G$297,2,FALSE),IFERROR(VLOOKUP(A418,$L$294:$Q$297,2,FALSE),IFERROR(VLOOKUP(A418,$V$294:$AA$297,2,FALSE),IFERROR(VLOOKUP(A418,$AF$294:$AK$297,2,FALSE),IFERROR(VLOOKUP(A418,$B$317:$G$320,2,FALSE),IFERROR(VLOOKUP(A418,$L$317:$Q$320,2,FALSE),IFERROR(VLOOKUP(A418,$V$317:$AA$320,2,FALSE),IFERROR(VLOOKUP(A418,$AF$317:$AK$320,2,FALSE),""))))))))))))))))))))))))))))))))</f>
        <v>-</v>
      </c>
      <c r="G418" s="269"/>
      <c r="H418" s="661"/>
      <c r="I418" s="662"/>
      <c r="J418" s="592"/>
      <c r="K418" s="592"/>
      <c r="L418" s="592"/>
      <c r="M418" s="592"/>
      <c r="N418" s="592"/>
      <c r="O418" s="592"/>
      <c r="P418" s="592"/>
      <c r="Q418" s="592"/>
      <c r="R418" s="592"/>
      <c r="S418" s="592"/>
      <c r="T418" s="592"/>
      <c r="U418" s="592"/>
      <c r="V418" s="592"/>
      <c r="W418" s="592"/>
      <c r="X418" s="592"/>
      <c r="Y418" s="592"/>
      <c r="Z418" s="592"/>
      <c r="AA418" s="592"/>
      <c r="AB418" s="592"/>
      <c r="AC418" s="592"/>
      <c r="AD418" s="592"/>
      <c r="AE418" s="707"/>
      <c r="AF418" s="485" t="s">
        <v>91</v>
      </c>
      <c r="AG418" s="708"/>
      <c r="AH418" s="708"/>
      <c r="AI418" s="708"/>
      <c r="AJ418" s="708"/>
      <c r="AK418" s="708"/>
      <c r="AL418" s="709" t="s">
        <v>473</v>
      </c>
      <c r="AM418" s="464"/>
      <c r="AN418" s="592"/>
    </row>
    <row r="419" ht="13.5" customHeight="1">
      <c r="B419" s="667"/>
      <c r="C419" s="668"/>
      <c r="D419" s="668"/>
      <c r="E419" s="668"/>
      <c r="F419" s="668"/>
      <c r="G419" s="669"/>
      <c r="H419" s="668"/>
      <c r="I419" s="670"/>
      <c r="J419" s="592"/>
      <c r="K419" s="592"/>
      <c r="L419" s="592"/>
      <c r="M419" s="592"/>
      <c r="N419" s="592"/>
      <c r="O419" s="592"/>
      <c r="P419" s="592"/>
      <c r="Q419" s="592"/>
      <c r="R419" s="592"/>
      <c r="S419" s="592"/>
      <c r="T419" s="592"/>
      <c r="U419" s="592"/>
      <c r="V419" s="592"/>
      <c r="W419" s="592"/>
      <c r="X419" s="592"/>
      <c r="Y419" s="592"/>
      <c r="Z419" s="592"/>
      <c r="AA419" s="592"/>
      <c r="AB419" s="592"/>
      <c r="AC419" s="592"/>
      <c r="AD419" s="592"/>
      <c r="AE419" s="707"/>
      <c r="AF419" s="710">
        <v>1.0</v>
      </c>
      <c r="AG419" s="711" t="str">
        <f>IF(COUNTBLANK(AM371:AM374)=2,IF(AM371&gt;AM373,AG371,AG373),"")</f>
        <v/>
      </c>
      <c r="AK419" s="269"/>
      <c r="AL419" s="673"/>
      <c r="AM419" s="467"/>
      <c r="AN419" s="592"/>
    </row>
    <row r="420" ht="13.5" customHeight="1">
      <c r="A420" s="592"/>
      <c r="B420" s="592"/>
      <c r="C420" s="592"/>
      <c r="D420" s="592"/>
      <c r="E420" s="592"/>
      <c r="F420" s="592"/>
      <c r="G420" s="592"/>
      <c r="H420" s="592"/>
      <c r="I420" s="592"/>
      <c r="J420" s="592"/>
      <c r="K420" s="592"/>
      <c r="L420" s="592"/>
      <c r="M420" s="592"/>
      <c r="N420" s="592"/>
      <c r="O420" s="592"/>
      <c r="P420" s="592"/>
      <c r="Q420" s="592"/>
      <c r="R420" s="592"/>
      <c r="S420" s="592"/>
      <c r="T420" s="592"/>
      <c r="U420" s="592"/>
      <c r="V420" s="592"/>
      <c r="W420" s="592"/>
      <c r="X420" s="592"/>
      <c r="Y420" s="592"/>
      <c r="Z420" s="592"/>
      <c r="AA420" s="592"/>
      <c r="AB420" s="592"/>
      <c r="AC420" s="592"/>
      <c r="AD420" s="592"/>
      <c r="AE420" s="712"/>
      <c r="AF420" s="469"/>
      <c r="AK420" s="269"/>
      <c r="AM420" s="470"/>
      <c r="AN420" s="592"/>
    </row>
    <row r="421" ht="13.5" customHeight="1">
      <c r="A421" s="645"/>
      <c r="B421" s="646" t="s">
        <v>946</v>
      </c>
      <c r="C421" s="647"/>
      <c r="D421" s="647"/>
      <c r="E421" s="647"/>
      <c r="F421" s="647"/>
      <c r="G421" s="648" t="str">
        <f>G415</f>
        <v>17H00 - 19H30 </v>
      </c>
      <c r="H421" s="649"/>
      <c r="I421" s="650"/>
      <c r="J421" s="592"/>
      <c r="K421" s="592"/>
      <c r="L421" s="592"/>
      <c r="M421" s="592"/>
      <c r="N421" s="592"/>
      <c r="O421" s="592"/>
      <c r="P421" s="592"/>
      <c r="Q421" s="592"/>
      <c r="R421" s="592"/>
      <c r="S421" s="592"/>
      <c r="T421" s="592"/>
      <c r="U421" s="592"/>
      <c r="V421" s="592"/>
      <c r="W421" s="592"/>
      <c r="X421" s="592"/>
      <c r="Y421" s="592"/>
      <c r="Z421" s="592"/>
      <c r="AA421" s="592"/>
      <c r="AB421" s="592"/>
      <c r="AC421" s="592"/>
      <c r="AD421" s="592"/>
      <c r="AE421" s="707"/>
      <c r="AF421" s="469"/>
      <c r="AG421" s="713" t="str">
        <f>IF(COUNTBLANK(AM467:AM470)=2,IF(AM467&gt;AM469,AG467,AG469),"")</f>
        <v/>
      </c>
      <c r="AK421" s="269"/>
      <c r="AL421" s="714"/>
      <c r="AM421" s="471"/>
      <c r="AN421" s="592"/>
    </row>
    <row r="422" ht="13.5" customHeight="1">
      <c r="A422" s="744" t="s">
        <v>1353</v>
      </c>
      <c r="B422" s="652" t="s">
        <v>1354</v>
      </c>
      <c r="C422" s="653" t="str">
        <f>IFERROR(VLOOKUP(A422,$B$156:$G$159,2,FALSE),IFERROR(VLOOKUP(A422,$L$156:$Q$159,2,FALSE),IFERROR(VLOOKUP(A422,$V$156:$AA$159,2,FALSE),IFERROR(VLOOKUP(A422,$AF$156:$AK$159,2,FALSE),IFERROR(VLOOKUP(A422,$B$179:$G$182,2,FALSE),IFERROR(VLOOKUP(A422,$L$179:$Q$182,2,FALSE),IFERROR(VLOOKUP(A422,$V$179:$AA$182,2,FALSE),IFERROR(VLOOKUP(A422,$AF$179:$AK$182,2,FALSE),IFERROR(VLOOKUP(A422,$B$202:$G$205,2,FALSE),IFERROR(VLOOKUP(A422,$L$202:$Q$205,2,FALSE),IFERROR(VLOOKUP(A422,$V$202:$AA$205,2,FALSE),IFERROR(VLOOKUP(A422,$AF$202:$AK$205,2,FALSE),IFERROR(VLOOKUP(A422,$B$225:$G$228,2,FALSE),IFERROR(VLOOKUP(A422,$L$225:$Q$228,2,FALSE),IFERROR(VLOOKUP(A422,$V$225:$AA$228,2,FALSE),IFERROR(VLOOKUP(A422,$AF$225:$AK$228,2,FALSE),IFERROR(VLOOKUP(A422,$B$248:$G$251,2,FALSE),IFERROR(VLOOKUP(A422,$L$248:$Q$251,2,FALSE),IFERROR(VLOOKUP(A422,$V$248:$AA$251,2,FALSE),IFERROR(VLOOKUP(A422,$AF$248:$AK$251,2,FALSE),IFERROR(VLOOKUP(A422,$B$271:$G$274,2,FALSE),IFERROR(VLOOKUP(A422,$L$271:$Q$274,2,FALSE),IFERROR(VLOOKUP(A422,$V$271:$AA$274,2,FALSE),IFERROR(VLOOKUP(A422,$AF$271:$AK$274,2,FALSE),IFERROR(VLOOKUP(A422,$B$294:$G$297,2,FALSE),IFERROR(VLOOKUP(A422,$L$294:$Q$297,2,FALSE),IFERROR(VLOOKUP(A422,$V$294:$AA$297,2,FALSE),IFERROR(VLOOKUP(A422,$AF$294:$AK$297,2,FALSE),IFERROR(VLOOKUP(A422,$B$317:$G$320,2,FALSE),IFERROR(VLOOKUP(A422,$L$317:$Q$320,2,FALSE),IFERROR(VLOOKUP(A422,$V$317:$AA$320,2,FALSE),IFERROR(VLOOKUP(A422,$AF$317:$AK$320,2,FALSE),""))))))))))))))))))))))))))))))))</f>
        <v>-</v>
      </c>
      <c r="D422" s="654"/>
      <c r="E422" s="654"/>
      <c r="F422" s="654"/>
      <c r="G422" s="655"/>
      <c r="H422" s="656"/>
      <c r="I422" s="657"/>
      <c r="J422" s="592"/>
      <c r="K422" s="592"/>
      <c r="L422" s="592"/>
      <c r="M422" s="592"/>
      <c r="N422" s="592"/>
      <c r="O422" s="592"/>
      <c r="P422" s="592"/>
      <c r="Q422" s="592"/>
      <c r="R422" s="592"/>
      <c r="S422" s="592"/>
      <c r="T422" s="592"/>
      <c r="U422" s="592"/>
      <c r="V422" s="592"/>
      <c r="W422" s="592"/>
      <c r="X422" s="592"/>
      <c r="Y422" s="592"/>
      <c r="Z422" s="592"/>
      <c r="AA422" s="592"/>
      <c r="AB422" s="592"/>
      <c r="AC422" s="592"/>
      <c r="AD422" s="592"/>
      <c r="AE422" s="707"/>
      <c r="AF422" s="472"/>
      <c r="AG422" s="473"/>
      <c r="AH422" s="473"/>
      <c r="AI422" s="473"/>
      <c r="AJ422" s="473"/>
      <c r="AK422" s="474"/>
      <c r="AL422" s="473"/>
      <c r="AM422" s="475"/>
      <c r="AN422" s="592"/>
    </row>
    <row r="423" ht="13.5" customHeight="1">
      <c r="B423" s="658"/>
      <c r="G423" s="269"/>
      <c r="I423" s="659"/>
      <c r="J423" s="592"/>
      <c r="K423" s="592"/>
      <c r="L423" s="592"/>
      <c r="M423" s="592"/>
      <c r="N423" s="592"/>
      <c r="O423" s="592"/>
      <c r="P423" s="592"/>
      <c r="Q423" s="592"/>
      <c r="R423" s="592"/>
      <c r="S423" s="592"/>
      <c r="T423" s="592"/>
      <c r="U423" s="592"/>
      <c r="V423" s="592"/>
      <c r="W423" s="592"/>
      <c r="X423" s="592"/>
      <c r="Y423" s="592"/>
      <c r="Z423" s="592"/>
      <c r="AA423" s="592"/>
      <c r="AB423" s="592"/>
      <c r="AC423" s="592"/>
      <c r="AD423" s="592"/>
      <c r="AE423" s="707"/>
      <c r="AF423" s="592"/>
      <c r="AG423" s="592"/>
      <c r="AH423" s="592"/>
      <c r="AI423" s="592"/>
      <c r="AJ423" s="592"/>
      <c r="AK423" s="592"/>
      <c r="AL423" s="592"/>
      <c r="AM423" s="592"/>
      <c r="AN423" s="592"/>
    </row>
    <row r="424" ht="13.5" customHeight="1">
      <c r="A424" s="744" t="s">
        <v>1355</v>
      </c>
      <c r="B424" s="658"/>
      <c r="C424" s="660" t="str">
        <f>IFERROR(VLOOKUP(A424,$B$156:$G$159,2,FALSE),IFERROR(VLOOKUP(A424,$L$156:$Q$159,2,FALSE),IFERROR(VLOOKUP(A424,$V$156:$AA$159,2,FALSE),IFERROR(VLOOKUP(A424,$AF$156:$AK$159,2,FALSE),IFERROR(VLOOKUP(A424,$B$179:$G$182,2,FALSE),IFERROR(VLOOKUP(A424,$L$179:$Q$182,2,FALSE),IFERROR(VLOOKUP(A424,$V$179:$AA$182,2,FALSE),IFERROR(VLOOKUP(A424,$AF$179:$AK$182,2,FALSE),IFERROR(VLOOKUP(A424,$B$202:$G$205,2,FALSE),IFERROR(VLOOKUP(A424,$L$202:$Q$205,2,FALSE),IFERROR(VLOOKUP(A424,$V$202:$AA$205,2,FALSE),IFERROR(VLOOKUP(A424,$AF$202:$AK$205,2,FALSE),IFERROR(VLOOKUP(A424,$B$225:$G$228,2,FALSE),IFERROR(VLOOKUP(A424,$L$225:$Q$228,2,FALSE),IFERROR(VLOOKUP(A424,$V$225:$AA$228,2,FALSE),IFERROR(VLOOKUP(A424,$AF$225:$AK$228,2,FALSE),IFERROR(VLOOKUP(A424,$B$248:$G$251,2,FALSE),IFERROR(VLOOKUP(A424,$L$248:$Q$251,2,FALSE),IFERROR(VLOOKUP(A424,$V$248:$AA$251,2,FALSE),IFERROR(VLOOKUP(A424,$AF$248:$AK$251,2,FALSE),IFERROR(VLOOKUP(A424,$B$271:$G$274,2,FALSE),IFERROR(VLOOKUP(A424,$L$271:$Q$274,2,FALSE),IFERROR(VLOOKUP(A424,$V$271:$AA$274,2,FALSE),IFERROR(VLOOKUP(A424,$AF$271:$AK$274,2,FALSE),IFERROR(VLOOKUP(A424,$B$294:$G$297,2,FALSE),IFERROR(VLOOKUP(A424,$L$294:$Q$297,2,FALSE),IFERROR(VLOOKUP(A424,$V$294:$AA$297,2,FALSE),IFERROR(VLOOKUP(A424,$AF$294:$AK$297,2,FALSE),IFERROR(VLOOKUP(A424,$B$317:$G$320,2,FALSE),IFERROR(VLOOKUP(A424,$L$317:$Q$320,2,FALSE),IFERROR(VLOOKUP(A424,$V$317:$AA$320,2,FALSE),IFERROR(VLOOKUP(A424,$AF$317:$AK$320,2,FALSE),""))))))))))))))))))))))))))))))))</f>
        <v>-</v>
      </c>
      <c r="G424" s="269"/>
      <c r="H424" s="661"/>
      <c r="I424" s="662"/>
      <c r="J424" s="663"/>
      <c r="K424" s="592"/>
      <c r="L424" s="664" t="s">
        <v>1313</v>
      </c>
      <c r="M424" s="665"/>
      <c r="N424" s="665"/>
      <c r="O424" s="665"/>
      <c r="P424" s="665"/>
      <c r="Q424" s="665"/>
      <c r="R424" s="666" t="str">
        <f>R412</f>
        <v>07H30- 09H30 </v>
      </c>
      <c r="S424" s="328"/>
      <c r="T424" s="592"/>
      <c r="U424" s="592"/>
      <c r="V424" s="592"/>
      <c r="W424" s="592"/>
      <c r="X424" s="592"/>
      <c r="Y424" s="592"/>
      <c r="Z424" s="592"/>
      <c r="AA424" s="592"/>
      <c r="AB424" s="592"/>
      <c r="AC424" s="592"/>
      <c r="AD424" s="592"/>
      <c r="AE424" s="707"/>
      <c r="AF424" s="592"/>
      <c r="AG424" s="592"/>
      <c r="AH424" s="592"/>
      <c r="AI424" s="592"/>
      <c r="AJ424" s="592"/>
      <c r="AK424" s="592"/>
      <c r="AL424" s="592"/>
      <c r="AM424" s="592"/>
      <c r="AN424" s="592"/>
    </row>
    <row r="425" ht="13.5" customHeight="1">
      <c r="B425" s="667"/>
      <c r="C425" s="668"/>
      <c r="D425" s="668"/>
      <c r="E425" s="668"/>
      <c r="F425" s="668"/>
      <c r="G425" s="669"/>
      <c r="H425" s="668"/>
      <c r="I425" s="670"/>
      <c r="J425" s="671"/>
      <c r="K425" s="592"/>
      <c r="L425" s="672">
        <v>57.0</v>
      </c>
      <c r="M425" s="620" t="str">
        <f>IF(COUNTBLANK(I422:I425)=2,IF(I422&gt;I424,C422,C424),"")</f>
        <v/>
      </c>
      <c r="Q425" s="269"/>
      <c r="R425" s="673"/>
      <c r="S425" s="674"/>
      <c r="T425" s="592"/>
      <c r="U425" s="592"/>
      <c r="V425" s="592"/>
      <c r="W425" s="592"/>
      <c r="X425" s="592"/>
      <c r="Y425" s="592"/>
      <c r="Z425" s="592"/>
      <c r="AA425" s="592"/>
      <c r="AB425" s="592"/>
      <c r="AC425" s="592"/>
      <c r="AD425" s="592"/>
      <c r="AE425" s="715"/>
      <c r="AF425" s="715"/>
      <c r="AG425" s="715"/>
      <c r="AH425" s="715"/>
      <c r="AI425" s="716"/>
      <c r="AJ425" s="592"/>
      <c r="AK425" s="592"/>
      <c r="AL425" s="592"/>
      <c r="AM425" s="592"/>
      <c r="AN425" s="592"/>
    </row>
    <row r="426" ht="13.5" customHeight="1">
      <c r="A426" s="592"/>
      <c r="B426" s="592"/>
      <c r="C426" s="592"/>
      <c r="D426" s="592"/>
      <c r="E426" s="592"/>
      <c r="F426" s="592"/>
      <c r="G426" s="592"/>
      <c r="H426" s="592"/>
      <c r="I426" s="592"/>
      <c r="J426" s="671"/>
      <c r="K426" s="675"/>
      <c r="L426" s="334"/>
      <c r="Q426" s="269"/>
      <c r="S426" s="335"/>
      <c r="T426" s="592"/>
      <c r="U426" s="592"/>
      <c r="V426" s="592"/>
      <c r="W426" s="592"/>
      <c r="X426" s="592"/>
      <c r="Y426" s="592"/>
      <c r="Z426" s="592"/>
      <c r="AA426" s="592"/>
      <c r="AB426" s="592"/>
      <c r="AC426" s="592"/>
      <c r="AD426" s="592"/>
      <c r="AE426" s="592"/>
      <c r="AF426" s="592"/>
      <c r="AG426" s="592"/>
      <c r="AH426" s="592"/>
      <c r="AI426" s="703"/>
      <c r="AJ426" s="592"/>
      <c r="AK426" s="592"/>
      <c r="AL426" s="592"/>
      <c r="AM426" s="592"/>
      <c r="AN426" s="592"/>
    </row>
    <row r="427" ht="13.5" customHeight="1">
      <c r="A427" s="645"/>
      <c r="B427" s="646" t="s">
        <v>946</v>
      </c>
      <c r="C427" s="647"/>
      <c r="D427" s="647"/>
      <c r="E427" s="647"/>
      <c r="F427" s="647"/>
      <c r="G427" s="648" t="str">
        <f>G421</f>
        <v>17H00 - 19H30 </v>
      </c>
      <c r="H427" s="649"/>
      <c r="I427" s="650"/>
      <c r="J427" s="671"/>
      <c r="K427" s="592"/>
      <c r="L427" s="334"/>
      <c r="M427" s="676" t="str">
        <f>IF(COUNTBLANK(I428:I431)=2,IF(I428&gt;I430,C428,C430),"")</f>
        <v/>
      </c>
      <c r="Q427" s="269"/>
      <c r="R427" s="677"/>
      <c r="S427" s="678"/>
      <c r="T427" s="679"/>
      <c r="U427" s="592"/>
      <c r="V427" s="592"/>
      <c r="W427" s="592"/>
      <c r="X427" s="592"/>
      <c r="Y427" s="592"/>
      <c r="Z427" s="592"/>
      <c r="AA427" s="592"/>
      <c r="AB427" s="592"/>
      <c r="AC427" s="592"/>
      <c r="AD427" s="592"/>
      <c r="AE427" s="592"/>
      <c r="AF427" s="592"/>
      <c r="AG427" s="592"/>
      <c r="AH427" s="592"/>
      <c r="AI427" s="703"/>
      <c r="AJ427" s="592"/>
      <c r="AK427" s="592"/>
      <c r="AL427" s="592"/>
      <c r="AM427" s="592"/>
      <c r="AN427" s="592"/>
    </row>
    <row r="428" ht="13.5" customHeight="1">
      <c r="A428" s="744" t="s">
        <v>1356</v>
      </c>
      <c r="B428" s="652" t="s">
        <v>1357</v>
      </c>
      <c r="C428" s="653" t="str">
        <f>IFERROR(VLOOKUP(A428,$B$156:$G$159,2,FALSE),IFERROR(VLOOKUP(A428,$L$156:$Q$159,2,FALSE),IFERROR(VLOOKUP(A428,$V$156:$AA$159,2,FALSE),IFERROR(VLOOKUP(A428,$AF$156:$AK$159,2,FALSE),IFERROR(VLOOKUP(A428,$B$179:$G$182,2,FALSE),IFERROR(VLOOKUP(A428,$L$179:$Q$182,2,FALSE),IFERROR(VLOOKUP(A428,$V$179:$AA$182,2,FALSE),IFERROR(VLOOKUP(A428,$AF$179:$AK$182,2,FALSE),IFERROR(VLOOKUP(A428,$B$202:$G$205,2,FALSE),IFERROR(VLOOKUP(A428,$L$202:$Q$205,2,FALSE),IFERROR(VLOOKUP(A428,$V$202:$AA$205,2,FALSE),IFERROR(VLOOKUP(A428,$AF$202:$AK$205,2,FALSE),IFERROR(VLOOKUP(A428,$B$225:$G$228,2,FALSE),IFERROR(VLOOKUP(A428,$L$225:$Q$228,2,FALSE),IFERROR(VLOOKUP(A428,$V$225:$AA$228,2,FALSE),IFERROR(VLOOKUP(A428,$AF$225:$AK$228,2,FALSE),IFERROR(VLOOKUP(A428,$B$248:$G$251,2,FALSE),IFERROR(VLOOKUP(A428,$L$248:$Q$251,2,FALSE),IFERROR(VLOOKUP(A428,$V$248:$AA$251,2,FALSE),IFERROR(VLOOKUP(A428,$AF$248:$AK$251,2,FALSE),IFERROR(VLOOKUP(A428,$B$271:$G$274,2,FALSE),IFERROR(VLOOKUP(A428,$L$271:$Q$274,2,FALSE),IFERROR(VLOOKUP(A428,$V$271:$AA$274,2,FALSE),IFERROR(VLOOKUP(A428,$AF$271:$AK$274,2,FALSE),IFERROR(VLOOKUP(A428,$B$294:$G$297,2,FALSE),IFERROR(VLOOKUP(A428,$L$294:$Q$297,2,FALSE),IFERROR(VLOOKUP(A428,$V$294:$AA$297,2,FALSE),IFERROR(VLOOKUP(A428,$AF$294:$AK$297,2,FALSE),IFERROR(VLOOKUP(A428,$B$317:$G$320,2,FALSE),IFERROR(VLOOKUP(A428,$L$317:$Q$320,2,FALSE),IFERROR(VLOOKUP(A428,$V$317:$AA$320,2,FALSE),IFERROR(VLOOKUP(A428,$AF$317:$AK$320,2,FALSE),""))))))))))))))))))))))))))))))))</f>
        <v>-</v>
      </c>
      <c r="D428" s="654"/>
      <c r="E428" s="654"/>
      <c r="F428" s="654"/>
      <c r="G428" s="655"/>
      <c r="H428" s="656"/>
      <c r="I428" s="657"/>
      <c r="J428" s="671"/>
      <c r="K428" s="592"/>
      <c r="L428" s="345"/>
      <c r="M428" s="346"/>
      <c r="N428" s="346"/>
      <c r="O428" s="346"/>
      <c r="P428" s="346"/>
      <c r="Q428" s="347"/>
      <c r="R428" s="346"/>
      <c r="S428" s="348"/>
      <c r="T428" s="680"/>
      <c r="U428" s="592"/>
      <c r="V428" s="592"/>
      <c r="W428" s="592"/>
      <c r="X428" s="592"/>
      <c r="Y428" s="592"/>
      <c r="Z428" s="592"/>
      <c r="AA428" s="592"/>
      <c r="AB428" s="592"/>
      <c r="AC428" s="592"/>
      <c r="AD428" s="592"/>
      <c r="AE428" s="592"/>
      <c r="AF428" s="592"/>
      <c r="AG428" s="592"/>
      <c r="AH428" s="592"/>
      <c r="AI428" s="703"/>
      <c r="AJ428" s="592"/>
      <c r="AK428" s="592"/>
      <c r="AL428" s="592"/>
      <c r="AM428" s="592"/>
      <c r="AN428" s="592"/>
    </row>
    <row r="429" ht="13.5" customHeight="1">
      <c r="B429" s="658"/>
      <c r="G429" s="269"/>
      <c r="I429" s="659"/>
      <c r="J429" s="681"/>
      <c r="K429" s="592"/>
      <c r="L429" s="592"/>
      <c r="M429" s="592"/>
      <c r="N429" s="592"/>
      <c r="O429" s="592"/>
      <c r="P429" s="592"/>
      <c r="Q429" s="592"/>
      <c r="R429" s="592"/>
      <c r="S429" s="592"/>
      <c r="T429" s="680"/>
      <c r="U429" s="592"/>
      <c r="V429" s="592"/>
      <c r="W429" s="592"/>
      <c r="X429" s="592"/>
      <c r="Y429" s="592"/>
      <c r="Z429" s="592"/>
      <c r="AA429" s="592"/>
      <c r="AB429" s="592"/>
      <c r="AC429" s="592"/>
      <c r="AD429" s="592"/>
      <c r="AE429" s="592"/>
      <c r="AF429" s="592"/>
      <c r="AG429" s="592"/>
      <c r="AH429" s="592"/>
      <c r="AI429" s="703"/>
      <c r="AJ429" s="592"/>
      <c r="AK429" s="592"/>
      <c r="AL429" s="592"/>
      <c r="AM429" s="592"/>
      <c r="AN429" s="592"/>
    </row>
    <row r="430" ht="13.5" customHeight="1">
      <c r="A430" s="744" t="s">
        <v>1358</v>
      </c>
      <c r="B430" s="658"/>
      <c r="C430" s="660" t="str">
        <f>IFERROR(VLOOKUP(A430,$B$156:$G$159,2,FALSE),IFERROR(VLOOKUP(A430,$L$156:$Q$159,2,FALSE),IFERROR(VLOOKUP(A430,$V$156:$AA$159,2,FALSE),IFERROR(VLOOKUP(A430,$AF$156:$AK$159,2,FALSE),IFERROR(VLOOKUP(A430,$B$179:$G$182,2,FALSE),IFERROR(VLOOKUP(A430,$L$179:$Q$182,2,FALSE),IFERROR(VLOOKUP(A430,$V$179:$AA$182,2,FALSE),IFERROR(VLOOKUP(A430,$AF$179:$AK$182,2,FALSE),IFERROR(VLOOKUP(A430,$B$202:$G$205,2,FALSE),IFERROR(VLOOKUP(A430,$L$202:$Q$205,2,FALSE),IFERROR(VLOOKUP(A430,$V$202:$AA$205,2,FALSE),IFERROR(VLOOKUP(A430,$AF$202:$AK$205,2,FALSE),IFERROR(VLOOKUP(A430,$B$225:$G$228,2,FALSE),IFERROR(VLOOKUP(A430,$L$225:$Q$228,2,FALSE),IFERROR(VLOOKUP(A430,$V$225:$AA$228,2,FALSE),IFERROR(VLOOKUP(A430,$AF$225:$AK$228,2,FALSE),IFERROR(VLOOKUP(A430,$B$248:$G$251,2,FALSE),IFERROR(VLOOKUP(A430,$L$248:$Q$251,2,FALSE),IFERROR(VLOOKUP(A430,$V$248:$AA$251,2,FALSE),IFERROR(VLOOKUP(A430,$AF$248:$AK$251,2,FALSE),IFERROR(VLOOKUP(A430,$B$271:$G$274,2,FALSE),IFERROR(VLOOKUP(A430,$L$271:$Q$274,2,FALSE),IFERROR(VLOOKUP(A430,$V$271:$AA$274,2,FALSE),IFERROR(VLOOKUP(A430,$AF$271:$AK$274,2,FALSE),IFERROR(VLOOKUP(A430,$B$294:$G$297,2,FALSE),IFERROR(VLOOKUP(A430,$L$294:$Q$297,2,FALSE),IFERROR(VLOOKUP(A430,$V$294:$AA$297,2,FALSE),IFERROR(VLOOKUP(A430,$AF$294:$AK$297,2,FALSE),IFERROR(VLOOKUP(A430,$B$317:$G$320,2,FALSE),IFERROR(VLOOKUP(A430,$L$317:$Q$320,2,FALSE),IFERROR(VLOOKUP(A430,$V$317:$AA$320,2,FALSE),IFERROR(VLOOKUP(A430,$AF$317:$AK$320,2,FALSE),""))))))))))))))))))))))))))))))))</f>
        <v>-</v>
      </c>
      <c r="G430" s="269"/>
      <c r="H430" s="661"/>
      <c r="I430" s="662"/>
      <c r="J430" s="592"/>
      <c r="K430" s="592"/>
      <c r="L430" s="592"/>
      <c r="M430" s="592"/>
      <c r="N430" s="592"/>
      <c r="O430" s="592"/>
      <c r="P430" s="592"/>
      <c r="Q430" s="592"/>
      <c r="R430" s="592"/>
      <c r="S430" s="592"/>
      <c r="T430" s="680"/>
      <c r="U430" s="592"/>
      <c r="V430" s="341" t="s">
        <v>305</v>
      </c>
      <c r="W430" s="682"/>
      <c r="X430" s="682"/>
      <c r="Y430" s="682"/>
      <c r="Z430" s="682"/>
      <c r="AA430" s="682"/>
      <c r="AB430" s="683" t="str">
        <f>AB406</f>
        <v>14H15 - 16H15</v>
      </c>
      <c r="AC430" s="344"/>
      <c r="AD430" s="592"/>
      <c r="AE430" s="592"/>
      <c r="AF430" s="592"/>
      <c r="AG430" s="592"/>
      <c r="AH430" s="592"/>
      <c r="AI430" s="703"/>
      <c r="AJ430" s="592"/>
      <c r="AK430" s="592"/>
      <c r="AL430" s="592"/>
      <c r="AM430" s="592"/>
      <c r="AN430" s="592"/>
    </row>
    <row r="431" ht="13.5" customHeight="1">
      <c r="B431" s="667"/>
      <c r="C431" s="668"/>
      <c r="D431" s="668"/>
      <c r="E431" s="668"/>
      <c r="F431" s="668"/>
      <c r="G431" s="669"/>
      <c r="H431" s="668"/>
      <c r="I431" s="670"/>
      <c r="J431" s="592"/>
      <c r="K431" s="592"/>
      <c r="L431" s="592"/>
      <c r="M431" s="592"/>
      <c r="N431" s="592"/>
      <c r="O431" s="592"/>
      <c r="P431" s="592"/>
      <c r="Q431" s="592"/>
      <c r="R431" s="592"/>
      <c r="S431" s="592"/>
      <c r="T431" s="680"/>
      <c r="U431" s="592"/>
      <c r="V431" s="684">
        <v>60.0</v>
      </c>
      <c r="W431" s="620" t="str">
        <f>IF(COUNTBLANK(S425:S428)=2,IF(S425&gt;S427,M425,M427),"")</f>
        <v/>
      </c>
      <c r="AA431" s="269"/>
      <c r="AB431" s="673"/>
      <c r="AC431" s="685"/>
      <c r="AD431" s="592"/>
      <c r="AE431" s="592"/>
      <c r="AF431" s="592"/>
      <c r="AG431" s="592"/>
      <c r="AH431" s="592"/>
      <c r="AI431" s="703"/>
      <c r="AJ431" s="592"/>
      <c r="AK431" s="592"/>
      <c r="AL431" s="592"/>
      <c r="AM431" s="592"/>
      <c r="AN431" s="592"/>
    </row>
    <row r="432" ht="13.5" customHeight="1">
      <c r="A432" s="592"/>
      <c r="B432" s="592"/>
      <c r="C432" s="592"/>
      <c r="D432" s="592"/>
      <c r="E432" s="592"/>
      <c r="F432" s="592"/>
      <c r="G432" s="592"/>
      <c r="H432" s="592"/>
      <c r="I432" s="592"/>
      <c r="J432" s="592"/>
      <c r="K432" s="592"/>
      <c r="L432" s="592"/>
      <c r="M432" s="592"/>
      <c r="N432" s="592"/>
      <c r="O432" s="592"/>
      <c r="P432" s="592"/>
      <c r="Q432" s="592"/>
      <c r="R432" s="592"/>
      <c r="S432" s="592"/>
      <c r="T432" s="680"/>
      <c r="U432" s="686"/>
      <c r="V432" s="357"/>
      <c r="AA432" s="269"/>
      <c r="AC432" s="358"/>
      <c r="AD432" s="592"/>
      <c r="AE432" s="592"/>
      <c r="AF432" s="592"/>
      <c r="AG432" s="592"/>
      <c r="AH432" s="592"/>
      <c r="AI432" s="703"/>
      <c r="AJ432" s="592"/>
      <c r="AK432" s="592"/>
      <c r="AL432" s="592"/>
      <c r="AM432" s="592"/>
      <c r="AN432" s="592"/>
    </row>
    <row r="433" ht="13.5" customHeight="1">
      <c r="A433" s="645"/>
      <c r="B433" s="646" t="s">
        <v>946</v>
      </c>
      <c r="C433" s="647"/>
      <c r="D433" s="647"/>
      <c r="E433" s="647"/>
      <c r="F433" s="647"/>
      <c r="G433" s="648" t="str">
        <f>G427</f>
        <v>17H00 - 19H30 </v>
      </c>
      <c r="H433" s="649"/>
      <c r="I433" s="650"/>
      <c r="J433" s="592"/>
      <c r="K433" s="592"/>
      <c r="L433" s="592"/>
      <c r="M433" s="592"/>
      <c r="N433" s="592"/>
      <c r="O433" s="592"/>
      <c r="P433" s="592"/>
      <c r="Q433" s="592"/>
      <c r="R433" s="592"/>
      <c r="S433" s="592"/>
      <c r="T433" s="680"/>
      <c r="U433" s="592"/>
      <c r="V433" s="357"/>
      <c r="W433" s="606" t="str">
        <f>IF(COUNTBLANK(S437:S440)=2,IF(S437&gt;S439,M437,M439),"")</f>
        <v/>
      </c>
      <c r="AA433" s="269"/>
      <c r="AB433" s="687"/>
      <c r="AC433" s="688"/>
      <c r="AD433" s="592"/>
      <c r="AE433" s="592"/>
      <c r="AF433" s="592"/>
      <c r="AG433" s="592"/>
      <c r="AH433" s="592"/>
      <c r="AI433" s="703"/>
      <c r="AJ433" s="592"/>
      <c r="AK433" s="592"/>
      <c r="AL433" s="592"/>
      <c r="AM433" s="592"/>
      <c r="AN433" s="592"/>
    </row>
    <row r="434" ht="13.5" customHeight="1">
      <c r="A434" s="744" t="s">
        <v>1359</v>
      </c>
      <c r="B434" s="652" t="s">
        <v>1360</v>
      </c>
      <c r="C434" s="653" t="str">
        <f>IFERROR(VLOOKUP(A434,$B$156:$G$159,2,FALSE),IFERROR(VLOOKUP(A434,$L$156:$Q$159,2,FALSE),IFERROR(VLOOKUP(A434,$V$156:$AA$159,2,FALSE),IFERROR(VLOOKUP(A434,$AF$156:$AK$159,2,FALSE),IFERROR(VLOOKUP(A434,$B$179:$G$182,2,FALSE),IFERROR(VLOOKUP(A434,$L$179:$Q$182,2,FALSE),IFERROR(VLOOKUP(A434,$V$179:$AA$182,2,FALSE),IFERROR(VLOOKUP(A434,$AF$179:$AK$182,2,FALSE),IFERROR(VLOOKUP(A434,$B$202:$G$205,2,FALSE),IFERROR(VLOOKUP(A434,$L$202:$Q$205,2,FALSE),IFERROR(VLOOKUP(A434,$V$202:$AA$205,2,FALSE),IFERROR(VLOOKUP(A434,$AF$202:$AK$205,2,FALSE),IFERROR(VLOOKUP(A434,$B$225:$G$228,2,FALSE),IFERROR(VLOOKUP(A434,$L$225:$Q$228,2,FALSE),IFERROR(VLOOKUP(A434,$V$225:$AA$228,2,FALSE),IFERROR(VLOOKUP(A434,$AF$225:$AK$228,2,FALSE),IFERROR(VLOOKUP(A434,$B$248:$G$251,2,FALSE),IFERROR(VLOOKUP(A434,$L$248:$Q$251,2,FALSE),IFERROR(VLOOKUP(A434,$V$248:$AA$251,2,FALSE),IFERROR(VLOOKUP(A434,$AF$248:$AK$251,2,FALSE),IFERROR(VLOOKUP(A434,$B$271:$G$274,2,FALSE),IFERROR(VLOOKUP(A434,$L$271:$Q$274,2,FALSE),IFERROR(VLOOKUP(A434,$V$271:$AA$274,2,FALSE),IFERROR(VLOOKUP(A434,$AF$271:$AK$274,2,FALSE),IFERROR(VLOOKUP(A434,$B$294:$G$297,2,FALSE),IFERROR(VLOOKUP(A434,$L$294:$Q$297,2,FALSE),IFERROR(VLOOKUP(A434,$V$294:$AA$297,2,FALSE),IFERROR(VLOOKUP(A434,$AF$294:$AK$297,2,FALSE),IFERROR(VLOOKUP(A434,$B$317:$G$320,2,FALSE),IFERROR(VLOOKUP(A434,$L$317:$Q$320,2,FALSE),IFERROR(VLOOKUP(A434,$V$317:$AA$320,2,FALSE),IFERROR(VLOOKUP(A434,$AF$317:$AK$320,2,FALSE),""))))))))))))))))))))))))))))))))</f>
        <v>-</v>
      </c>
      <c r="D434" s="654"/>
      <c r="E434" s="654"/>
      <c r="F434" s="654"/>
      <c r="G434" s="655"/>
      <c r="H434" s="656"/>
      <c r="I434" s="657"/>
      <c r="J434" s="592"/>
      <c r="K434" s="592"/>
      <c r="L434" s="592"/>
      <c r="M434" s="592"/>
      <c r="N434" s="592"/>
      <c r="O434" s="592"/>
      <c r="P434" s="592"/>
      <c r="Q434" s="592"/>
      <c r="R434" s="592"/>
      <c r="S434" s="592"/>
      <c r="T434" s="680"/>
      <c r="U434" s="592"/>
      <c r="V434" s="364"/>
      <c r="W434" s="365"/>
      <c r="X434" s="365"/>
      <c r="Y434" s="365"/>
      <c r="Z434" s="365"/>
      <c r="AA434" s="366"/>
      <c r="AB434" s="365"/>
      <c r="AC434" s="367"/>
      <c r="AD434" s="592"/>
      <c r="AE434" s="592"/>
      <c r="AF434" s="592"/>
      <c r="AG434" s="592"/>
      <c r="AH434" s="592"/>
      <c r="AI434" s="703"/>
      <c r="AJ434" s="592"/>
      <c r="AK434" s="592"/>
      <c r="AL434" s="592"/>
      <c r="AM434" s="592"/>
      <c r="AN434" s="592"/>
    </row>
    <row r="435" ht="13.5" customHeight="1">
      <c r="B435" s="658"/>
      <c r="G435" s="269"/>
      <c r="I435" s="659"/>
      <c r="J435" s="592"/>
      <c r="K435" s="592"/>
      <c r="L435" s="592"/>
      <c r="M435" s="592"/>
      <c r="N435" s="592"/>
      <c r="O435" s="592"/>
      <c r="P435" s="592"/>
      <c r="Q435" s="592"/>
      <c r="R435" s="592"/>
      <c r="S435" s="592"/>
      <c r="T435" s="680"/>
      <c r="U435" s="592"/>
      <c r="V435" s="592"/>
      <c r="W435" s="592"/>
      <c r="X435" s="592"/>
      <c r="Y435" s="689"/>
      <c r="Z435" s="592"/>
      <c r="AA435" s="592"/>
      <c r="AB435" s="592"/>
      <c r="AC435" s="592"/>
      <c r="AD435" s="592"/>
      <c r="AE435" s="592"/>
      <c r="AF435" s="592"/>
      <c r="AG435" s="592"/>
      <c r="AH435" s="592"/>
      <c r="AI435" s="703"/>
      <c r="AJ435" s="592"/>
      <c r="AK435" s="592"/>
      <c r="AL435" s="592"/>
      <c r="AM435" s="592"/>
      <c r="AN435" s="592"/>
    </row>
    <row r="436" ht="13.5" customHeight="1">
      <c r="A436" s="744" t="s">
        <v>1361</v>
      </c>
      <c r="B436" s="658"/>
      <c r="C436" s="660" t="str">
        <f>IFERROR(VLOOKUP(A436,$B$156:$G$159,2,FALSE),IFERROR(VLOOKUP(A436,$L$156:$Q$159,2,FALSE),IFERROR(VLOOKUP(A436,$V$156:$AA$159,2,FALSE),IFERROR(VLOOKUP(A436,$AF$156:$AK$159,2,FALSE),IFERROR(VLOOKUP(A436,$B$179:$G$182,2,FALSE),IFERROR(VLOOKUP(A436,$L$179:$Q$182,2,FALSE),IFERROR(VLOOKUP(A436,$V$179:$AA$182,2,FALSE),IFERROR(VLOOKUP(A436,$AF$179:$AK$182,2,FALSE),IFERROR(VLOOKUP(A436,$B$202:$G$205,2,FALSE),IFERROR(VLOOKUP(A436,$L$202:$Q$205,2,FALSE),IFERROR(VLOOKUP(A436,$V$202:$AA$205,2,FALSE),IFERROR(VLOOKUP(A436,$AF$202:$AK$205,2,FALSE),IFERROR(VLOOKUP(A436,$B$225:$G$228,2,FALSE),IFERROR(VLOOKUP(A436,$L$225:$Q$228,2,FALSE),IFERROR(VLOOKUP(A436,$V$225:$AA$228,2,FALSE),IFERROR(VLOOKUP(A436,$AF$225:$AK$228,2,FALSE),IFERROR(VLOOKUP(A436,$B$248:$G$251,2,FALSE),IFERROR(VLOOKUP(A436,$L$248:$Q$251,2,FALSE),IFERROR(VLOOKUP(A436,$V$248:$AA$251,2,FALSE),IFERROR(VLOOKUP(A436,$AF$248:$AK$251,2,FALSE),IFERROR(VLOOKUP(A436,$B$271:$G$274,2,FALSE),IFERROR(VLOOKUP(A436,$L$271:$Q$274,2,FALSE),IFERROR(VLOOKUP(A436,$V$271:$AA$274,2,FALSE),IFERROR(VLOOKUP(A436,$AF$271:$AK$274,2,FALSE),IFERROR(VLOOKUP(A436,$B$294:$G$297,2,FALSE),IFERROR(VLOOKUP(A436,$L$294:$Q$297,2,FALSE),IFERROR(VLOOKUP(A436,$V$294:$AA$297,2,FALSE),IFERROR(VLOOKUP(A436,$AF$294:$AK$297,2,FALSE),IFERROR(VLOOKUP(A436,$B$317:$G$320,2,FALSE),IFERROR(VLOOKUP(A436,$L$317:$Q$320,2,FALSE),IFERROR(VLOOKUP(A436,$V$317:$AA$320,2,FALSE),IFERROR(VLOOKUP(A436,$AF$317:$AK$320,2,FALSE),""))))))))))))))))))))))))))))))))</f>
        <v>-</v>
      </c>
      <c r="G436" s="269"/>
      <c r="H436" s="661"/>
      <c r="I436" s="662"/>
      <c r="J436" s="663"/>
      <c r="K436" s="592"/>
      <c r="L436" s="664" t="s">
        <v>1313</v>
      </c>
      <c r="M436" s="665"/>
      <c r="N436" s="665"/>
      <c r="O436" s="665"/>
      <c r="P436" s="665"/>
      <c r="Q436" s="665"/>
      <c r="R436" s="666" t="str">
        <f>R424</f>
        <v>07H30- 09H30 </v>
      </c>
      <c r="S436" s="328"/>
      <c r="T436" s="680"/>
      <c r="U436" s="592"/>
      <c r="V436" s="592"/>
      <c r="W436" s="592"/>
      <c r="X436" s="592"/>
      <c r="Y436" s="689"/>
      <c r="Z436" s="592"/>
      <c r="AA436" s="592"/>
      <c r="AB436" s="592"/>
      <c r="AC436" s="592"/>
      <c r="AD436" s="592"/>
      <c r="AE436" s="592"/>
      <c r="AF436" s="592"/>
      <c r="AG436" s="592"/>
      <c r="AH436" s="592"/>
      <c r="AI436" s="703"/>
      <c r="AJ436" s="592"/>
      <c r="AK436" s="592"/>
      <c r="AL436" s="592"/>
      <c r="AM436" s="592"/>
      <c r="AN436" s="592"/>
    </row>
    <row r="437" ht="13.5" customHeight="1">
      <c r="B437" s="667"/>
      <c r="C437" s="668"/>
      <c r="D437" s="668"/>
      <c r="E437" s="668"/>
      <c r="F437" s="668"/>
      <c r="G437" s="669"/>
      <c r="H437" s="668"/>
      <c r="I437" s="670"/>
      <c r="J437" s="671"/>
      <c r="K437" s="592"/>
      <c r="L437" s="672">
        <v>58.0</v>
      </c>
      <c r="M437" s="620" t="str">
        <f>IF(COUNTBLANK(I434:I437)=2,IF(I434&gt;I436,C434,C436),"")</f>
        <v/>
      </c>
      <c r="Q437" s="269"/>
      <c r="R437" s="673"/>
      <c r="S437" s="674"/>
      <c r="T437" s="680"/>
      <c r="U437" s="592"/>
      <c r="V437" s="592"/>
      <c r="W437" s="592"/>
      <c r="X437" s="592"/>
      <c r="Y437" s="689"/>
      <c r="Z437" s="592"/>
      <c r="AA437" s="592"/>
      <c r="AB437" s="592"/>
      <c r="AC437" s="592"/>
      <c r="AD437" s="592"/>
      <c r="AE437" s="592"/>
      <c r="AF437" s="592"/>
      <c r="AG437" s="592"/>
      <c r="AH437" s="592"/>
      <c r="AI437" s="703"/>
      <c r="AJ437" s="592"/>
      <c r="AK437" s="592"/>
      <c r="AL437" s="592"/>
      <c r="AM437" s="592"/>
      <c r="AN437" s="592"/>
    </row>
    <row r="438" ht="13.5" customHeight="1">
      <c r="A438" s="592"/>
      <c r="B438" s="592"/>
      <c r="C438" s="592"/>
      <c r="D438" s="592"/>
      <c r="E438" s="592"/>
      <c r="F438" s="592"/>
      <c r="G438" s="592"/>
      <c r="H438" s="592"/>
      <c r="I438" s="592"/>
      <c r="J438" s="671"/>
      <c r="K438" s="675"/>
      <c r="L438" s="334"/>
      <c r="Q438" s="269"/>
      <c r="S438" s="335"/>
      <c r="T438" s="690"/>
      <c r="U438" s="592"/>
      <c r="V438" s="592"/>
      <c r="W438" s="592"/>
      <c r="X438" s="592"/>
      <c r="Y438" s="689"/>
      <c r="Z438" s="592"/>
      <c r="AA438" s="592"/>
      <c r="AB438" s="592"/>
      <c r="AC438" s="592"/>
      <c r="AD438" s="592"/>
      <c r="AE438" s="592"/>
      <c r="AF438" s="592"/>
      <c r="AG438" s="592"/>
      <c r="AH438" s="592"/>
      <c r="AI438" s="703"/>
      <c r="AJ438" s="592"/>
      <c r="AK438" s="592"/>
      <c r="AL438" s="592"/>
      <c r="AM438" s="592"/>
      <c r="AN438" s="592"/>
    </row>
    <row r="439" ht="13.5" customHeight="1">
      <c r="A439" s="645"/>
      <c r="B439" s="646" t="s">
        <v>946</v>
      </c>
      <c r="C439" s="647"/>
      <c r="D439" s="647"/>
      <c r="E439" s="647"/>
      <c r="F439" s="647"/>
      <c r="G439" s="648" t="str">
        <f>G433</f>
        <v>17H00 - 19H30 </v>
      </c>
      <c r="H439" s="649"/>
      <c r="I439" s="650"/>
      <c r="J439" s="671"/>
      <c r="K439" s="592"/>
      <c r="L439" s="334"/>
      <c r="M439" s="676" t="str">
        <f>IF(COUNTBLANK(I440:I443)=2,IF(I440&gt;I442,C440,C442),"")</f>
        <v/>
      </c>
      <c r="Q439" s="269"/>
      <c r="R439" s="677"/>
      <c r="S439" s="678"/>
      <c r="T439" s="592"/>
      <c r="U439" s="592"/>
      <c r="V439" s="592"/>
      <c r="W439" s="592"/>
      <c r="X439" s="592"/>
      <c r="Y439" s="689"/>
      <c r="Z439" s="592"/>
      <c r="AA439" s="592"/>
      <c r="AB439" s="592"/>
      <c r="AC439" s="592"/>
      <c r="AD439" s="592"/>
      <c r="AE439" s="592"/>
      <c r="AF439" s="592"/>
      <c r="AG439" s="592"/>
      <c r="AH439" s="592"/>
      <c r="AI439" s="703"/>
      <c r="AJ439" s="592"/>
      <c r="AK439" s="592"/>
      <c r="AL439" s="592"/>
      <c r="AM439" s="592"/>
      <c r="AN439" s="592"/>
    </row>
    <row r="440" ht="13.5" customHeight="1">
      <c r="A440" s="744" t="s">
        <v>1362</v>
      </c>
      <c r="B440" s="652" t="s">
        <v>1363</v>
      </c>
      <c r="C440" s="653" t="str">
        <f>IFERROR(VLOOKUP(A440,$B$156:$G$159,2,FALSE),IFERROR(VLOOKUP(A440,$L$156:$Q$159,2,FALSE),IFERROR(VLOOKUP(A440,$V$156:$AA$159,2,FALSE),IFERROR(VLOOKUP(A440,$AF$156:$AK$159,2,FALSE),IFERROR(VLOOKUP(A440,$B$179:$G$182,2,FALSE),IFERROR(VLOOKUP(A440,$L$179:$Q$182,2,FALSE),IFERROR(VLOOKUP(A440,$V$179:$AA$182,2,FALSE),IFERROR(VLOOKUP(A440,$AF$179:$AK$182,2,FALSE),IFERROR(VLOOKUP(A440,$B$202:$G$205,2,FALSE),IFERROR(VLOOKUP(A440,$L$202:$Q$205,2,FALSE),IFERROR(VLOOKUP(A440,$V$202:$AA$205,2,FALSE),IFERROR(VLOOKUP(A440,$AF$202:$AK$205,2,FALSE),IFERROR(VLOOKUP(A440,$B$225:$G$228,2,FALSE),IFERROR(VLOOKUP(A440,$L$225:$Q$228,2,FALSE),IFERROR(VLOOKUP(A440,$V$225:$AA$228,2,FALSE),IFERROR(VLOOKUP(A440,$AF$225:$AK$228,2,FALSE),IFERROR(VLOOKUP(A440,$B$248:$G$251,2,FALSE),IFERROR(VLOOKUP(A440,$L$248:$Q$251,2,FALSE),IFERROR(VLOOKUP(A440,$V$248:$AA$251,2,FALSE),IFERROR(VLOOKUP(A440,$AF$248:$AK$251,2,FALSE),IFERROR(VLOOKUP(A440,$B$271:$G$274,2,FALSE),IFERROR(VLOOKUP(A440,$L$271:$Q$274,2,FALSE),IFERROR(VLOOKUP(A440,$V$271:$AA$274,2,FALSE),IFERROR(VLOOKUP(A440,$AF$271:$AK$274,2,FALSE),IFERROR(VLOOKUP(A440,$B$294:$G$297,2,FALSE),IFERROR(VLOOKUP(A440,$L$294:$Q$297,2,FALSE),IFERROR(VLOOKUP(A440,$V$294:$AA$297,2,FALSE),IFERROR(VLOOKUP(A440,$AF$294:$AK$297,2,FALSE),IFERROR(VLOOKUP(A440,$B$317:$G$320,2,FALSE),IFERROR(VLOOKUP(A440,$L$317:$Q$320,2,FALSE),IFERROR(VLOOKUP(A440,$V$317:$AA$320,2,FALSE),IFERROR(VLOOKUP(A440,$AF$317:$AK$320,2,FALSE),""))))))))))))))))))))))))))))))))</f>
        <v>-</v>
      </c>
      <c r="D440" s="654"/>
      <c r="E440" s="654"/>
      <c r="F440" s="654"/>
      <c r="G440" s="655"/>
      <c r="H440" s="656"/>
      <c r="I440" s="657"/>
      <c r="J440" s="671"/>
      <c r="K440" s="592"/>
      <c r="L440" s="345"/>
      <c r="M440" s="346"/>
      <c r="N440" s="346"/>
      <c r="O440" s="346"/>
      <c r="P440" s="346"/>
      <c r="Q440" s="347"/>
      <c r="R440" s="346"/>
      <c r="S440" s="348"/>
      <c r="T440" s="592"/>
      <c r="U440" s="592"/>
      <c r="V440" s="592"/>
      <c r="W440" s="592"/>
      <c r="X440" s="592"/>
      <c r="Y440" s="689"/>
      <c r="Z440" s="592"/>
      <c r="AA440" s="592"/>
      <c r="AB440" s="592"/>
      <c r="AC440" s="592"/>
      <c r="AD440" s="592"/>
      <c r="AE440" s="592"/>
      <c r="AF440" s="592"/>
      <c r="AG440" s="592"/>
      <c r="AH440" s="592"/>
      <c r="AI440" s="703"/>
      <c r="AJ440" s="592"/>
      <c r="AK440" s="592"/>
      <c r="AL440" s="592"/>
      <c r="AM440" s="592"/>
      <c r="AN440" s="592"/>
    </row>
    <row r="441" ht="13.5" customHeight="1">
      <c r="B441" s="658"/>
      <c r="G441" s="269"/>
      <c r="I441" s="659"/>
      <c r="J441" s="681"/>
      <c r="K441" s="592"/>
      <c r="L441" s="592"/>
      <c r="M441" s="592"/>
      <c r="N441" s="592"/>
      <c r="O441" s="592"/>
      <c r="P441" s="592"/>
      <c r="Q441" s="592"/>
      <c r="R441" s="592"/>
      <c r="S441" s="592"/>
      <c r="T441" s="592"/>
      <c r="U441" s="592"/>
      <c r="V441" s="592"/>
      <c r="W441" s="592"/>
      <c r="X441" s="592"/>
      <c r="Y441" s="689"/>
      <c r="Z441" s="592"/>
      <c r="AA441" s="592"/>
      <c r="AB441" s="592"/>
      <c r="AC441" s="592"/>
      <c r="AD441" s="592"/>
      <c r="AE441" s="592"/>
      <c r="AF441" s="592"/>
      <c r="AG441" s="592"/>
      <c r="AH441" s="592"/>
      <c r="AI441" s="703"/>
      <c r="AJ441" s="592"/>
      <c r="AK441" s="592"/>
      <c r="AL441" s="592"/>
      <c r="AM441" s="592"/>
      <c r="AN441" s="592"/>
    </row>
    <row r="442" ht="13.5" customHeight="1">
      <c r="A442" s="744" t="s">
        <v>1364</v>
      </c>
      <c r="B442" s="658"/>
      <c r="C442" s="660" t="str">
        <f>IFERROR(VLOOKUP(A442,$B$156:$G$159,2,FALSE),IFERROR(VLOOKUP(A442,$L$156:$Q$159,2,FALSE),IFERROR(VLOOKUP(A442,$V$156:$AA$159,2,FALSE),IFERROR(VLOOKUP(A442,$AF$156:$AK$159,2,FALSE),IFERROR(VLOOKUP(A442,$B$179:$G$182,2,FALSE),IFERROR(VLOOKUP(A442,$L$179:$Q$182,2,FALSE),IFERROR(VLOOKUP(A442,$V$179:$AA$182,2,FALSE),IFERROR(VLOOKUP(A442,$AF$179:$AK$182,2,FALSE),IFERROR(VLOOKUP(A442,$B$202:$G$205,2,FALSE),IFERROR(VLOOKUP(A442,$L$202:$Q$205,2,FALSE),IFERROR(VLOOKUP(A442,$V$202:$AA$205,2,FALSE),IFERROR(VLOOKUP(A442,$AF$202:$AK$205,2,FALSE),IFERROR(VLOOKUP(A442,$B$225:$G$228,2,FALSE),IFERROR(VLOOKUP(A442,$L$225:$Q$228,2,FALSE),IFERROR(VLOOKUP(A442,$V$225:$AA$228,2,FALSE),IFERROR(VLOOKUP(A442,$AF$225:$AK$228,2,FALSE),IFERROR(VLOOKUP(A442,$B$248:$G$251,2,FALSE),IFERROR(VLOOKUP(A442,$L$248:$Q$251,2,FALSE),IFERROR(VLOOKUP(A442,$V$248:$AA$251,2,FALSE),IFERROR(VLOOKUP(A442,$AF$248:$AK$251,2,FALSE),IFERROR(VLOOKUP(A442,$B$271:$G$274,2,FALSE),IFERROR(VLOOKUP(A442,$L$271:$Q$274,2,FALSE),IFERROR(VLOOKUP(A442,$V$271:$AA$274,2,FALSE),IFERROR(VLOOKUP(A442,$AF$271:$AK$274,2,FALSE),IFERROR(VLOOKUP(A442,$B$294:$G$297,2,FALSE),IFERROR(VLOOKUP(A442,$L$294:$Q$297,2,FALSE),IFERROR(VLOOKUP(A442,$V$294:$AA$297,2,FALSE),IFERROR(VLOOKUP(A442,$AF$294:$AK$297,2,FALSE),IFERROR(VLOOKUP(A442,$B$317:$G$320,2,FALSE),IFERROR(VLOOKUP(A442,$L$317:$Q$320,2,FALSE),IFERROR(VLOOKUP(A442,$V$317:$AA$320,2,FALSE),IFERROR(VLOOKUP(A442,$AF$317:$AK$320,2,FALSE),""))))))))))))))))))))))))))))))))</f>
        <v>-</v>
      </c>
      <c r="G442" s="269"/>
      <c r="H442" s="661"/>
      <c r="I442" s="662"/>
      <c r="J442" s="592"/>
      <c r="K442" s="592"/>
      <c r="L442" s="592"/>
      <c r="M442" s="592"/>
      <c r="N442" s="592"/>
      <c r="O442" s="592"/>
      <c r="P442" s="592"/>
      <c r="Q442" s="592"/>
      <c r="R442" s="592"/>
      <c r="S442" s="592"/>
      <c r="T442" s="592"/>
      <c r="U442" s="592"/>
      <c r="V442" s="373" t="s">
        <v>83</v>
      </c>
      <c r="W442" s="691"/>
      <c r="X442" s="691"/>
      <c r="Y442" s="691"/>
      <c r="Z442" s="691"/>
      <c r="AA442" s="691"/>
      <c r="AB442" s="692" t="str">
        <f>AB394</f>
        <v>17H00 - 19H00</v>
      </c>
      <c r="AC442" s="265"/>
      <c r="AD442" s="592"/>
      <c r="AE442" s="592"/>
      <c r="AF442" s="592"/>
      <c r="AG442" s="592"/>
      <c r="AH442" s="592"/>
      <c r="AI442" s="703"/>
      <c r="AJ442" s="592"/>
      <c r="AK442" s="592"/>
      <c r="AL442" s="592"/>
      <c r="AM442" s="592"/>
      <c r="AN442" s="592"/>
    </row>
    <row r="443" ht="13.5" customHeight="1">
      <c r="B443" s="667"/>
      <c r="C443" s="668"/>
      <c r="D443" s="668"/>
      <c r="E443" s="668"/>
      <c r="F443" s="668"/>
      <c r="G443" s="669"/>
      <c r="H443" s="668"/>
      <c r="I443" s="670"/>
      <c r="J443" s="592"/>
      <c r="K443" s="592"/>
      <c r="L443" s="592"/>
      <c r="M443" s="592"/>
      <c r="N443" s="592"/>
      <c r="O443" s="592"/>
      <c r="P443" s="592"/>
      <c r="Q443" s="592"/>
      <c r="R443" s="592"/>
      <c r="S443" s="592"/>
      <c r="T443" s="592"/>
      <c r="U443" s="592"/>
      <c r="V443" s="693">
        <v>63.0</v>
      </c>
      <c r="W443" s="620" t="str">
        <f>IF(COUNTBLANK(AC431:AC434)=2,IF(AC431&gt;AC433,W431,W433),"")</f>
        <v/>
      </c>
      <c r="AA443" s="269"/>
      <c r="AB443" s="673"/>
      <c r="AC443" s="271"/>
      <c r="AD443" s="592"/>
      <c r="AE443" s="592"/>
      <c r="AF443" s="592"/>
      <c r="AG443" s="592"/>
      <c r="AH443" s="592"/>
      <c r="AI443" s="703"/>
      <c r="AJ443" s="592"/>
      <c r="AK443" s="592"/>
      <c r="AL443" s="592"/>
      <c r="AM443" s="592"/>
      <c r="AN443" s="592"/>
    </row>
    <row r="444" ht="13.5" customHeight="1">
      <c r="A444" s="745"/>
      <c r="B444" s="592"/>
      <c r="C444" s="592"/>
      <c r="D444" s="592"/>
      <c r="E444" s="592"/>
      <c r="F444" s="592"/>
      <c r="G444" s="592"/>
      <c r="H444" s="592"/>
      <c r="I444" s="592"/>
      <c r="J444" s="592"/>
      <c r="K444" s="592"/>
      <c r="L444" s="592"/>
      <c r="M444" s="592"/>
      <c r="N444" s="592"/>
      <c r="O444" s="592"/>
      <c r="P444" s="592"/>
      <c r="Q444" s="592"/>
      <c r="R444" s="592"/>
      <c r="S444" s="592"/>
      <c r="T444" s="592"/>
      <c r="U444" s="592"/>
      <c r="V444" s="378"/>
      <c r="AA444" s="269"/>
      <c r="AC444" s="267"/>
      <c r="AD444" s="592"/>
      <c r="AE444" s="592"/>
      <c r="AF444" s="592"/>
      <c r="AG444" s="592"/>
      <c r="AH444" s="592"/>
      <c r="AI444" s="703"/>
      <c r="AJ444" s="592"/>
      <c r="AK444" s="592"/>
      <c r="AL444" s="592"/>
      <c r="AM444" s="592"/>
      <c r="AN444" s="592"/>
    </row>
    <row r="445" ht="13.5" customHeight="1">
      <c r="A445" s="746"/>
      <c r="B445" s="646" t="s">
        <v>946</v>
      </c>
      <c r="C445" s="647"/>
      <c r="D445" s="647"/>
      <c r="E445" s="647"/>
      <c r="F445" s="647"/>
      <c r="G445" s="648" t="str">
        <f>G439</f>
        <v>17H00 - 19H30 </v>
      </c>
      <c r="H445" s="649"/>
      <c r="I445" s="650"/>
      <c r="J445" s="592"/>
      <c r="K445" s="592"/>
      <c r="L445" s="592"/>
      <c r="M445" s="592"/>
      <c r="N445" s="592"/>
      <c r="O445" s="592"/>
      <c r="P445" s="592"/>
      <c r="Q445" s="592"/>
      <c r="R445" s="592"/>
      <c r="S445" s="592"/>
      <c r="T445" s="592"/>
      <c r="U445" s="592"/>
      <c r="V445" s="378"/>
      <c r="W445" s="613" t="str">
        <f>IF(COUNTBLANK(AC455:AC458)=2,IF(AC455&gt;AC457,W455,W457),"")</f>
        <v/>
      </c>
      <c r="AA445" s="269"/>
      <c r="AB445" s="694"/>
      <c r="AC445" s="273"/>
      <c r="AD445" s="695"/>
      <c r="AE445" s="592"/>
      <c r="AF445" s="592"/>
      <c r="AG445" s="592"/>
      <c r="AH445" s="592"/>
      <c r="AI445" s="703"/>
      <c r="AJ445" s="592"/>
      <c r="AK445" s="592"/>
      <c r="AL445" s="592"/>
      <c r="AM445" s="592"/>
      <c r="AN445" s="592"/>
    </row>
    <row r="446" ht="13.5" customHeight="1">
      <c r="A446" s="744" t="s">
        <v>1365</v>
      </c>
      <c r="B446" s="652" t="s">
        <v>1366</v>
      </c>
      <c r="C446" s="653" t="str">
        <f>IFERROR(VLOOKUP(A446,$B$156:$G$159,2,FALSE),IFERROR(VLOOKUP(A446,$L$156:$Q$159,2,FALSE),IFERROR(VLOOKUP(A446,$V$156:$AA$159,2,FALSE),IFERROR(VLOOKUP(A446,$AF$156:$AK$159,2,FALSE),IFERROR(VLOOKUP(A446,$B$179:$G$182,2,FALSE),IFERROR(VLOOKUP(A446,$L$179:$Q$182,2,FALSE),IFERROR(VLOOKUP(A446,$V$179:$AA$182,2,FALSE),IFERROR(VLOOKUP(A446,$AF$179:$AK$182,2,FALSE),IFERROR(VLOOKUP(A446,$B$202:$G$205,2,FALSE),IFERROR(VLOOKUP(A446,$L$202:$Q$205,2,FALSE),IFERROR(VLOOKUP(A446,$V$202:$AA$205,2,FALSE),IFERROR(VLOOKUP(A446,$AF$202:$AK$205,2,FALSE),IFERROR(VLOOKUP(A446,$B$225:$G$228,2,FALSE),IFERROR(VLOOKUP(A446,$L$225:$Q$228,2,FALSE),IFERROR(VLOOKUP(A446,$V$225:$AA$228,2,FALSE),IFERROR(VLOOKUP(A446,$AF$225:$AK$228,2,FALSE),IFERROR(VLOOKUP(A446,$B$248:$G$251,2,FALSE),IFERROR(VLOOKUP(A446,$L$248:$Q$251,2,FALSE),IFERROR(VLOOKUP(A446,$V$248:$AA$251,2,FALSE),IFERROR(VLOOKUP(A446,$AF$248:$AK$251,2,FALSE),IFERROR(VLOOKUP(A446,$B$271:$G$274,2,FALSE),IFERROR(VLOOKUP(A446,$L$271:$Q$274,2,FALSE),IFERROR(VLOOKUP(A446,$V$271:$AA$274,2,FALSE),IFERROR(VLOOKUP(A446,$AF$271:$AK$274,2,FALSE),IFERROR(VLOOKUP(A446,$B$294:$G$297,2,FALSE),IFERROR(VLOOKUP(A446,$L$294:$Q$297,2,FALSE),IFERROR(VLOOKUP(A446,$V$294:$AA$297,2,FALSE),IFERROR(VLOOKUP(A446,$AF$294:$AK$297,2,FALSE),IFERROR(VLOOKUP(A446,$B$317:$G$320,2,FALSE),IFERROR(VLOOKUP(A446,$L$317:$Q$320,2,FALSE),IFERROR(VLOOKUP(A446,$V$317:$AA$320,2,FALSE),IFERROR(VLOOKUP(A446,$AF$317:$AK$320,2,FALSE),""))))))))))))))))))))))))))))))))</f>
        <v>-</v>
      </c>
      <c r="D446" s="654"/>
      <c r="E446" s="654"/>
      <c r="F446" s="654"/>
      <c r="G446" s="655"/>
      <c r="H446" s="656"/>
      <c r="I446" s="657"/>
      <c r="J446" s="592"/>
      <c r="K446" s="592"/>
      <c r="L446" s="592"/>
      <c r="M446" s="592"/>
      <c r="N446" s="592"/>
      <c r="O446" s="592"/>
      <c r="P446" s="592"/>
      <c r="Q446" s="592"/>
      <c r="R446" s="592"/>
      <c r="S446" s="592"/>
      <c r="T446" s="592"/>
      <c r="U446" s="592"/>
      <c r="V446" s="382"/>
      <c r="W446" s="281"/>
      <c r="X446" s="281"/>
      <c r="Y446" s="281"/>
      <c r="Z446" s="281"/>
      <c r="AA446" s="280"/>
      <c r="AB446" s="281"/>
      <c r="AC446" s="282"/>
      <c r="AD446" s="696"/>
      <c r="AE446" s="592"/>
      <c r="AF446" s="592"/>
      <c r="AG446" s="592"/>
      <c r="AH446" s="592"/>
      <c r="AI446" s="703"/>
      <c r="AJ446" s="592"/>
      <c r="AK446" s="592"/>
      <c r="AL446" s="592"/>
      <c r="AM446" s="592"/>
      <c r="AN446" s="592"/>
    </row>
    <row r="447" ht="13.5" customHeight="1">
      <c r="B447" s="658"/>
      <c r="G447" s="269"/>
      <c r="I447" s="659"/>
      <c r="J447" s="592"/>
      <c r="K447" s="592"/>
      <c r="L447" s="592"/>
      <c r="M447" s="592"/>
      <c r="N447" s="592"/>
      <c r="O447" s="592"/>
      <c r="P447" s="592"/>
      <c r="Q447" s="592"/>
      <c r="R447" s="592"/>
      <c r="S447" s="592"/>
      <c r="T447" s="592"/>
      <c r="U447" s="592"/>
      <c r="V447" s="592"/>
      <c r="W447" s="592"/>
      <c r="X447" s="592"/>
      <c r="Y447" s="689"/>
      <c r="Z447" s="592"/>
      <c r="AA447" s="592"/>
      <c r="AB447" s="592"/>
      <c r="AC447" s="592"/>
      <c r="AD447" s="696"/>
      <c r="AE447" s="592"/>
      <c r="AF447" s="592"/>
      <c r="AG447" s="592"/>
      <c r="AH447" s="592"/>
      <c r="AI447" s="703"/>
      <c r="AJ447" s="592"/>
      <c r="AK447" s="592"/>
      <c r="AL447" s="592"/>
      <c r="AM447" s="592"/>
      <c r="AN447" s="592"/>
    </row>
    <row r="448" ht="13.5" customHeight="1">
      <c r="A448" s="744" t="s">
        <v>1367</v>
      </c>
      <c r="B448" s="658"/>
      <c r="C448" s="660" t="str">
        <f>IFERROR(VLOOKUP(A448,$B$156:$G$159,2,FALSE),IFERROR(VLOOKUP(A448,$L$156:$Q$159,2,FALSE),IFERROR(VLOOKUP(A448,$V$156:$AA$159,2,FALSE),IFERROR(VLOOKUP(A448,$AF$156:$AK$159,2,FALSE),IFERROR(VLOOKUP(A448,$B$179:$G$182,2,FALSE),IFERROR(VLOOKUP(A448,$L$179:$Q$182,2,FALSE),IFERROR(VLOOKUP(A448,$V$179:$AA$182,2,FALSE),IFERROR(VLOOKUP(A448,$AF$179:$AK$182,2,FALSE),IFERROR(VLOOKUP(A448,$B$202:$G$205,2,FALSE),IFERROR(VLOOKUP(A448,$L$202:$Q$205,2,FALSE),IFERROR(VLOOKUP(A448,$V$202:$AA$205,2,FALSE),IFERROR(VLOOKUP(A448,$AF$202:$AK$205,2,FALSE),IFERROR(VLOOKUP(A448,$B$225:$G$228,2,FALSE),IFERROR(VLOOKUP(A448,$L$225:$Q$228,2,FALSE),IFERROR(VLOOKUP(A448,$V$225:$AA$228,2,FALSE),IFERROR(VLOOKUP(A448,$AF$225:$AK$228,2,FALSE),IFERROR(VLOOKUP(A448,$B$248:$G$251,2,FALSE),IFERROR(VLOOKUP(A448,$L$248:$Q$251,2,FALSE),IFERROR(VLOOKUP(A448,$V$248:$AA$251,2,FALSE),IFERROR(VLOOKUP(A448,$AF$248:$AK$251,2,FALSE),IFERROR(VLOOKUP(A448,$B$271:$G$274,2,FALSE),IFERROR(VLOOKUP(A448,$L$271:$Q$274,2,FALSE),IFERROR(VLOOKUP(A448,$V$271:$AA$274,2,FALSE),IFERROR(VLOOKUP(A448,$AF$271:$AK$274,2,FALSE),IFERROR(VLOOKUP(A448,$B$294:$G$297,2,FALSE),IFERROR(VLOOKUP(A448,$L$294:$Q$297,2,FALSE),IFERROR(VLOOKUP(A448,$V$294:$AA$297,2,FALSE),IFERROR(VLOOKUP(A448,$AF$294:$AK$297,2,FALSE),IFERROR(VLOOKUP(A448,$B$317:$G$320,2,FALSE),IFERROR(VLOOKUP(A448,$L$317:$Q$320,2,FALSE),IFERROR(VLOOKUP(A448,$V$317:$AA$320,2,FALSE),IFERROR(VLOOKUP(A448,$AF$317:$AK$320,2,FALSE),""))))))))))))))))))))))))))))))))</f>
        <v>-</v>
      </c>
      <c r="G448" s="269"/>
      <c r="H448" s="661"/>
      <c r="I448" s="662"/>
      <c r="J448" s="663"/>
      <c r="K448" s="592"/>
      <c r="L448" s="664" t="s">
        <v>1313</v>
      </c>
      <c r="M448" s="665"/>
      <c r="N448" s="665"/>
      <c r="O448" s="665"/>
      <c r="P448" s="665"/>
      <c r="Q448" s="665"/>
      <c r="R448" s="666" t="str">
        <f>R436</f>
        <v>07H30- 09H30 </v>
      </c>
      <c r="S448" s="328"/>
      <c r="T448" s="592"/>
      <c r="U448" s="592"/>
      <c r="V448" s="592"/>
      <c r="W448" s="592"/>
      <c r="X448" s="592"/>
      <c r="Y448" s="689"/>
      <c r="Z448" s="592"/>
      <c r="AA448" s="592"/>
      <c r="AB448" s="592"/>
      <c r="AC448" s="592"/>
      <c r="AD448" s="696"/>
      <c r="AE448" s="592"/>
      <c r="AF448" s="592"/>
      <c r="AG448" s="592"/>
      <c r="AH448" s="592"/>
      <c r="AI448" s="703"/>
      <c r="AJ448" s="592"/>
      <c r="AK448" s="592"/>
      <c r="AL448" s="592"/>
      <c r="AM448" s="592"/>
      <c r="AN448" s="592"/>
    </row>
    <row r="449" ht="13.5" customHeight="1">
      <c r="B449" s="667"/>
      <c r="C449" s="668"/>
      <c r="D449" s="668"/>
      <c r="E449" s="668"/>
      <c r="F449" s="668"/>
      <c r="G449" s="669"/>
      <c r="H449" s="668"/>
      <c r="I449" s="670"/>
      <c r="J449" s="671"/>
      <c r="K449" s="592"/>
      <c r="L449" s="672">
        <v>59.0</v>
      </c>
      <c r="M449" s="620" t="str">
        <f>IF(COUNTBLANK(I446:I449)=2,IF(I446&gt;I448,C446,C448),"")</f>
        <v/>
      </c>
      <c r="Q449" s="269"/>
      <c r="R449" s="673"/>
      <c r="S449" s="674"/>
      <c r="T449" s="592"/>
      <c r="U449" s="592"/>
      <c r="V449" s="592"/>
      <c r="W449" s="592"/>
      <c r="X449" s="592"/>
      <c r="Y449" s="689"/>
      <c r="Z449" s="592"/>
      <c r="AA449" s="592"/>
      <c r="AB449" s="592"/>
      <c r="AC449" s="592"/>
      <c r="AD449" s="696"/>
      <c r="AE449" s="592"/>
      <c r="AF449" s="592"/>
      <c r="AG449" s="592"/>
      <c r="AH449" s="592"/>
      <c r="AI449" s="703"/>
      <c r="AJ449" s="592"/>
      <c r="AK449" s="592"/>
      <c r="AL449" s="592"/>
      <c r="AM449" s="592"/>
      <c r="AN449" s="592"/>
    </row>
    <row r="450" ht="13.5" customHeight="1">
      <c r="A450" s="745"/>
      <c r="B450" s="592"/>
      <c r="C450" s="592"/>
      <c r="D450" s="592"/>
      <c r="E450" s="592"/>
      <c r="F450" s="592"/>
      <c r="G450" s="592"/>
      <c r="H450" s="592"/>
      <c r="I450" s="592"/>
      <c r="J450" s="671"/>
      <c r="K450" s="675"/>
      <c r="L450" s="334"/>
      <c r="Q450" s="269"/>
      <c r="S450" s="335"/>
      <c r="T450" s="592"/>
      <c r="U450" s="592"/>
      <c r="V450" s="592"/>
      <c r="W450" s="592"/>
      <c r="X450" s="592"/>
      <c r="Y450" s="689"/>
      <c r="Z450" s="592"/>
      <c r="AA450" s="592"/>
      <c r="AB450" s="592"/>
      <c r="AC450" s="592"/>
      <c r="AD450" s="696"/>
      <c r="AE450" s="592"/>
      <c r="AF450" s="592"/>
      <c r="AG450" s="592"/>
      <c r="AH450" s="592"/>
      <c r="AI450" s="703"/>
      <c r="AJ450" s="592"/>
      <c r="AK450" s="592"/>
      <c r="AL450" s="592"/>
      <c r="AM450" s="592"/>
      <c r="AN450" s="592"/>
    </row>
    <row r="451" ht="13.5" customHeight="1">
      <c r="A451" s="746"/>
      <c r="B451" s="646" t="s">
        <v>946</v>
      </c>
      <c r="C451" s="647"/>
      <c r="D451" s="647"/>
      <c r="E451" s="647"/>
      <c r="F451" s="647"/>
      <c r="G451" s="648" t="str">
        <f>G445</f>
        <v>17H00 - 19H30 </v>
      </c>
      <c r="H451" s="649"/>
      <c r="I451" s="650"/>
      <c r="J451" s="671"/>
      <c r="K451" s="592"/>
      <c r="L451" s="334"/>
      <c r="M451" s="676" t="str">
        <f>IF(COUNTBLANK(I452:I455)=2,IF(I452&gt;I454,C452,C454),"")</f>
        <v/>
      </c>
      <c r="Q451" s="269"/>
      <c r="R451" s="677"/>
      <c r="S451" s="678"/>
      <c r="T451" s="679"/>
      <c r="U451" s="592"/>
      <c r="V451" s="592"/>
      <c r="W451" s="592"/>
      <c r="X451" s="592"/>
      <c r="Y451" s="689"/>
      <c r="Z451" s="592"/>
      <c r="AA451" s="592"/>
      <c r="AB451" s="592"/>
      <c r="AC451" s="592"/>
      <c r="AD451" s="696"/>
      <c r="AE451" s="592"/>
      <c r="AF451" s="592"/>
      <c r="AG451" s="592"/>
      <c r="AH451" s="592"/>
      <c r="AI451" s="703"/>
      <c r="AJ451" s="592"/>
      <c r="AK451" s="592"/>
      <c r="AL451" s="592"/>
      <c r="AM451" s="592"/>
      <c r="AN451" s="592"/>
    </row>
    <row r="452" ht="13.5" customHeight="1">
      <c r="A452" s="744" t="s">
        <v>1368</v>
      </c>
      <c r="B452" s="652" t="s">
        <v>1369</v>
      </c>
      <c r="C452" s="653" t="str">
        <f>IFERROR(VLOOKUP(A452,$B$156:$G$159,2,FALSE),IFERROR(VLOOKUP(A452,$L$156:$Q$159,2,FALSE),IFERROR(VLOOKUP(A452,$V$156:$AA$159,2,FALSE),IFERROR(VLOOKUP(A452,$AF$156:$AK$159,2,FALSE),IFERROR(VLOOKUP(A452,$B$179:$G$182,2,FALSE),IFERROR(VLOOKUP(A452,$L$179:$Q$182,2,FALSE),IFERROR(VLOOKUP(A452,$V$179:$AA$182,2,FALSE),IFERROR(VLOOKUP(A452,$AF$179:$AK$182,2,FALSE),IFERROR(VLOOKUP(A452,$B$202:$G$205,2,FALSE),IFERROR(VLOOKUP(A452,$L$202:$Q$205,2,FALSE),IFERROR(VLOOKUP(A452,$V$202:$AA$205,2,FALSE),IFERROR(VLOOKUP(A452,$AF$202:$AK$205,2,FALSE),IFERROR(VLOOKUP(A452,$B$225:$G$228,2,FALSE),IFERROR(VLOOKUP(A452,$L$225:$Q$228,2,FALSE),IFERROR(VLOOKUP(A452,$V$225:$AA$228,2,FALSE),IFERROR(VLOOKUP(A452,$AF$225:$AK$228,2,FALSE),IFERROR(VLOOKUP(A452,$B$248:$G$251,2,FALSE),IFERROR(VLOOKUP(A452,$L$248:$Q$251,2,FALSE),IFERROR(VLOOKUP(A452,$V$248:$AA$251,2,FALSE),IFERROR(VLOOKUP(A452,$AF$248:$AK$251,2,FALSE),IFERROR(VLOOKUP(A452,$B$271:$G$274,2,FALSE),IFERROR(VLOOKUP(A452,$L$271:$Q$274,2,FALSE),IFERROR(VLOOKUP(A452,$V$271:$AA$274,2,FALSE),IFERROR(VLOOKUP(A452,$AF$271:$AK$274,2,FALSE),IFERROR(VLOOKUP(A452,$B$294:$G$297,2,FALSE),IFERROR(VLOOKUP(A452,$L$294:$Q$297,2,FALSE),IFERROR(VLOOKUP(A452,$V$294:$AA$297,2,FALSE),IFERROR(VLOOKUP(A452,$AF$294:$AK$297,2,FALSE),IFERROR(VLOOKUP(A452,$B$317:$G$320,2,FALSE),IFERROR(VLOOKUP(A452,$L$317:$Q$320,2,FALSE),IFERROR(VLOOKUP(A452,$V$317:$AA$320,2,FALSE),IFERROR(VLOOKUP(A452,$AF$317:$AK$320,2,FALSE),""))))))))))))))))))))))))))))))))</f>
        <v>-</v>
      </c>
      <c r="D452" s="654"/>
      <c r="E452" s="654"/>
      <c r="F452" s="654"/>
      <c r="G452" s="655"/>
      <c r="H452" s="656"/>
      <c r="I452" s="657"/>
      <c r="J452" s="671"/>
      <c r="K452" s="592"/>
      <c r="L452" s="345"/>
      <c r="M452" s="346"/>
      <c r="N452" s="346"/>
      <c r="O452" s="346"/>
      <c r="P452" s="346"/>
      <c r="Q452" s="347"/>
      <c r="R452" s="346"/>
      <c r="S452" s="348"/>
      <c r="T452" s="680"/>
      <c r="U452" s="592"/>
      <c r="V452" s="592"/>
      <c r="W452" s="592"/>
      <c r="X452" s="592"/>
      <c r="Y452" s="689"/>
      <c r="Z452" s="592"/>
      <c r="AA452" s="592"/>
      <c r="AB452" s="592"/>
      <c r="AC452" s="592"/>
      <c r="AD452" s="696"/>
      <c r="AE452" s="592"/>
      <c r="AF452" s="592"/>
      <c r="AG452" s="592"/>
      <c r="AH452" s="592"/>
      <c r="AI452" s="703"/>
      <c r="AJ452" s="592"/>
      <c r="AK452" s="592"/>
      <c r="AL452" s="592"/>
      <c r="AM452" s="592"/>
      <c r="AN452" s="592"/>
    </row>
    <row r="453" ht="13.5" customHeight="1">
      <c r="B453" s="658"/>
      <c r="G453" s="269"/>
      <c r="I453" s="659"/>
      <c r="J453" s="681"/>
      <c r="K453" s="592"/>
      <c r="L453" s="592"/>
      <c r="M453" s="592"/>
      <c r="N453" s="592"/>
      <c r="O453" s="592"/>
      <c r="P453" s="592"/>
      <c r="Q453" s="592"/>
      <c r="R453" s="592"/>
      <c r="S453" s="592"/>
      <c r="T453" s="680"/>
      <c r="U453" s="592"/>
      <c r="V453" s="592"/>
      <c r="W453" s="592"/>
      <c r="X453" s="592"/>
      <c r="Y453" s="689"/>
      <c r="Z453" s="592"/>
      <c r="AA453" s="592"/>
      <c r="AB453" s="592"/>
      <c r="AC453" s="592"/>
      <c r="AD453" s="696"/>
      <c r="AE453" s="592"/>
      <c r="AF453" s="592"/>
      <c r="AG453" s="592"/>
      <c r="AH453" s="592"/>
      <c r="AI453" s="703"/>
      <c r="AJ453" s="592"/>
      <c r="AK453" s="592"/>
      <c r="AL453" s="592"/>
      <c r="AM453" s="592"/>
      <c r="AN453" s="592"/>
    </row>
    <row r="454" ht="13.5" customHeight="1">
      <c r="A454" s="744" t="s">
        <v>1370</v>
      </c>
      <c r="B454" s="658"/>
      <c r="C454" s="660" t="str">
        <f>IFERROR(VLOOKUP(A454,$B$156:$G$159,2,FALSE),IFERROR(VLOOKUP(A454,$L$156:$Q$159,2,FALSE),IFERROR(VLOOKUP(A454,$V$156:$AA$159,2,FALSE),IFERROR(VLOOKUP(A454,$AF$156:$AK$159,2,FALSE),IFERROR(VLOOKUP(A454,$B$179:$G$182,2,FALSE),IFERROR(VLOOKUP(A454,$L$179:$Q$182,2,FALSE),IFERROR(VLOOKUP(A454,$V$179:$AA$182,2,FALSE),IFERROR(VLOOKUP(A454,$AF$179:$AK$182,2,FALSE),IFERROR(VLOOKUP(A454,$B$202:$G$205,2,FALSE),IFERROR(VLOOKUP(A454,$L$202:$Q$205,2,FALSE),IFERROR(VLOOKUP(A454,$V$202:$AA$205,2,FALSE),IFERROR(VLOOKUP(A454,$AF$202:$AK$205,2,FALSE),IFERROR(VLOOKUP(A454,$B$225:$G$228,2,FALSE),IFERROR(VLOOKUP(A454,$L$225:$Q$228,2,FALSE),IFERROR(VLOOKUP(A454,$V$225:$AA$228,2,FALSE),IFERROR(VLOOKUP(A454,$AF$225:$AK$228,2,FALSE),IFERROR(VLOOKUP(A454,$B$248:$G$251,2,FALSE),IFERROR(VLOOKUP(A454,$L$248:$Q$251,2,FALSE),IFERROR(VLOOKUP(A454,$V$248:$AA$251,2,FALSE),IFERROR(VLOOKUP(A454,$AF$248:$AK$251,2,FALSE),IFERROR(VLOOKUP(A454,$B$271:$G$274,2,FALSE),IFERROR(VLOOKUP(A454,$L$271:$Q$274,2,FALSE),IFERROR(VLOOKUP(A454,$V$271:$AA$274,2,FALSE),IFERROR(VLOOKUP(A454,$AF$271:$AK$274,2,FALSE),IFERROR(VLOOKUP(A454,$B$294:$G$297,2,FALSE),IFERROR(VLOOKUP(A454,$L$294:$Q$297,2,FALSE),IFERROR(VLOOKUP(A454,$V$294:$AA$297,2,FALSE),IFERROR(VLOOKUP(A454,$AF$294:$AK$297,2,FALSE),IFERROR(VLOOKUP(A454,$B$317:$G$320,2,FALSE),IFERROR(VLOOKUP(A454,$L$317:$Q$320,2,FALSE),IFERROR(VLOOKUP(A454,$V$317:$AA$320,2,FALSE),IFERROR(VLOOKUP(A454,$AF$317:$AK$320,2,FALSE),""))))))))))))))))))))))))))))))))</f>
        <v>-</v>
      </c>
      <c r="G454" s="269"/>
      <c r="H454" s="661"/>
      <c r="I454" s="662"/>
      <c r="J454" s="592"/>
      <c r="K454" s="592"/>
      <c r="L454" s="592"/>
      <c r="M454" s="592"/>
      <c r="N454" s="592"/>
      <c r="O454" s="592"/>
      <c r="P454" s="592"/>
      <c r="Q454" s="592"/>
      <c r="R454" s="592"/>
      <c r="S454" s="592"/>
      <c r="T454" s="680"/>
      <c r="U454" s="592"/>
      <c r="V454" s="341" t="s">
        <v>305</v>
      </c>
      <c r="W454" s="682"/>
      <c r="X454" s="682"/>
      <c r="Y454" s="682"/>
      <c r="Z454" s="682"/>
      <c r="AA454" s="682"/>
      <c r="AB454" s="683" t="str">
        <f>AB430</f>
        <v>14H15 - 16H15</v>
      </c>
      <c r="AC454" s="344"/>
      <c r="AD454" s="696"/>
      <c r="AE454" s="592"/>
      <c r="AF454" s="592"/>
      <c r="AG454" s="592"/>
      <c r="AH454" s="592"/>
      <c r="AI454" s="703"/>
      <c r="AJ454" s="592"/>
      <c r="AK454" s="592"/>
      <c r="AL454" s="592"/>
      <c r="AM454" s="592"/>
      <c r="AN454" s="592"/>
    </row>
    <row r="455" ht="13.5" customHeight="1">
      <c r="B455" s="667"/>
      <c r="C455" s="668"/>
      <c r="D455" s="668"/>
      <c r="E455" s="668"/>
      <c r="F455" s="668"/>
      <c r="G455" s="669"/>
      <c r="H455" s="668"/>
      <c r="I455" s="670"/>
      <c r="J455" s="592"/>
      <c r="K455" s="592"/>
      <c r="L455" s="592"/>
      <c r="M455" s="592"/>
      <c r="N455" s="592"/>
      <c r="O455" s="592"/>
      <c r="P455" s="592"/>
      <c r="Q455" s="592"/>
      <c r="R455" s="592"/>
      <c r="S455" s="592"/>
      <c r="T455" s="680"/>
      <c r="U455" s="592"/>
      <c r="V455" s="684">
        <v>58.0</v>
      </c>
      <c r="W455" s="620" t="str">
        <f>IF(COUNTBLANK(S449:S452)=2,IF(S449&gt;S451,M449,M451),"")</f>
        <v/>
      </c>
      <c r="AA455" s="269"/>
      <c r="AB455" s="673"/>
      <c r="AC455" s="685"/>
      <c r="AD455" s="696"/>
      <c r="AE455" s="592"/>
      <c r="AF455" s="592"/>
      <c r="AG455" s="592"/>
      <c r="AH455" s="592"/>
      <c r="AI455" s="703"/>
      <c r="AJ455" s="592"/>
      <c r="AK455" s="592"/>
      <c r="AL455" s="592"/>
      <c r="AM455" s="592"/>
      <c r="AN455" s="592"/>
    </row>
    <row r="456" ht="13.5" customHeight="1">
      <c r="A456" s="745"/>
      <c r="B456" s="592"/>
      <c r="C456" s="592"/>
      <c r="D456" s="592"/>
      <c r="E456" s="592"/>
      <c r="F456" s="592"/>
      <c r="G456" s="592"/>
      <c r="H456" s="592"/>
      <c r="I456" s="592"/>
      <c r="J456" s="592"/>
      <c r="K456" s="592"/>
      <c r="L456" s="592"/>
      <c r="M456" s="592"/>
      <c r="N456" s="592"/>
      <c r="O456" s="592"/>
      <c r="P456" s="592"/>
      <c r="Q456" s="592"/>
      <c r="R456" s="592"/>
      <c r="S456" s="592"/>
      <c r="T456" s="680"/>
      <c r="U456" s="686"/>
      <c r="V456" s="357"/>
      <c r="AA456" s="269"/>
      <c r="AC456" s="358"/>
      <c r="AD456" s="696"/>
      <c r="AE456" s="592"/>
      <c r="AF456" s="592"/>
      <c r="AG456" s="592"/>
      <c r="AH456" s="592"/>
      <c r="AI456" s="703"/>
      <c r="AJ456" s="592"/>
      <c r="AK456" s="592"/>
      <c r="AL456" s="592"/>
      <c r="AM456" s="592"/>
      <c r="AN456" s="592"/>
    </row>
    <row r="457" ht="13.5" customHeight="1">
      <c r="A457" s="746"/>
      <c r="B457" s="646" t="s">
        <v>946</v>
      </c>
      <c r="C457" s="647"/>
      <c r="D457" s="647"/>
      <c r="E457" s="647"/>
      <c r="F457" s="647"/>
      <c r="G457" s="648" t="str">
        <f>G451</f>
        <v>17H00 - 19H30 </v>
      </c>
      <c r="H457" s="649"/>
      <c r="I457" s="650"/>
      <c r="J457" s="592"/>
      <c r="K457" s="592"/>
      <c r="L457" s="592"/>
      <c r="M457" s="592"/>
      <c r="N457" s="592"/>
      <c r="O457" s="592"/>
      <c r="P457" s="592"/>
      <c r="Q457" s="592"/>
      <c r="R457" s="592"/>
      <c r="S457" s="592"/>
      <c r="T457" s="680"/>
      <c r="U457" s="592"/>
      <c r="V457" s="357"/>
      <c r="W457" s="606" t="str">
        <f>IF(COUNTBLANK(S461:S464)=2,IF(S461&gt;S463,M461,M463),"")</f>
        <v/>
      </c>
      <c r="AA457" s="269"/>
      <c r="AB457" s="687"/>
      <c r="AC457" s="688"/>
      <c r="AD457" s="696"/>
      <c r="AE457" s="592"/>
      <c r="AF457" s="592"/>
      <c r="AG457" s="592"/>
      <c r="AH457" s="592"/>
      <c r="AI457" s="703"/>
      <c r="AJ457" s="592"/>
      <c r="AK457" s="592"/>
      <c r="AL457" s="592"/>
      <c r="AM457" s="592"/>
      <c r="AN457" s="592"/>
    </row>
    <row r="458" ht="13.5" customHeight="1">
      <c r="A458" s="744" t="s">
        <v>1371</v>
      </c>
      <c r="B458" s="652" t="s">
        <v>1372</v>
      </c>
      <c r="C458" s="653" t="str">
        <f>IFERROR(VLOOKUP(A458,$B$156:$G$159,2,FALSE),IFERROR(VLOOKUP(A458,$L$156:$Q$159,2,FALSE),IFERROR(VLOOKUP(A458,$V$156:$AA$159,2,FALSE),IFERROR(VLOOKUP(A458,$AF$156:$AK$159,2,FALSE),IFERROR(VLOOKUP(A458,$B$179:$G$182,2,FALSE),IFERROR(VLOOKUP(A458,$L$179:$Q$182,2,FALSE),IFERROR(VLOOKUP(A458,$V$179:$AA$182,2,FALSE),IFERROR(VLOOKUP(A458,$AF$179:$AK$182,2,FALSE),IFERROR(VLOOKUP(A458,$B$202:$G$205,2,FALSE),IFERROR(VLOOKUP(A458,$L$202:$Q$205,2,FALSE),IFERROR(VLOOKUP(A458,$V$202:$AA$205,2,FALSE),IFERROR(VLOOKUP(A458,$AF$202:$AK$205,2,FALSE),IFERROR(VLOOKUP(A458,$B$225:$G$228,2,FALSE),IFERROR(VLOOKUP(A458,$L$225:$Q$228,2,FALSE),IFERROR(VLOOKUP(A458,$V$225:$AA$228,2,FALSE),IFERROR(VLOOKUP(A458,$AF$225:$AK$228,2,FALSE),IFERROR(VLOOKUP(A458,$B$248:$G$251,2,FALSE),IFERROR(VLOOKUP(A458,$L$248:$Q$251,2,FALSE),IFERROR(VLOOKUP(A458,$V$248:$AA$251,2,FALSE),IFERROR(VLOOKUP(A458,$AF$248:$AK$251,2,FALSE),IFERROR(VLOOKUP(A458,$B$271:$G$274,2,FALSE),IFERROR(VLOOKUP(A458,$L$271:$Q$274,2,FALSE),IFERROR(VLOOKUP(A458,$V$271:$AA$274,2,FALSE),IFERROR(VLOOKUP(A458,$AF$271:$AK$274,2,FALSE),IFERROR(VLOOKUP(A458,$B$294:$G$297,2,FALSE),IFERROR(VLOOKUP(A458,$L$294:$Q$297,2,FALSE),IFERROR(VLOOKUP(A458,$V$294:$AA$297,2,FALSE),IFERROR(VLOOKUP(A458,$AF$294:$AK$297,2,FALSE),IFERROR(VLOOKUP(A458,$B$317:$G$320,2,FALSE),IFERROR(VLOOKUP(A458,$L$317:$Q$320,2,FALSE),IFERROR(VLOOKUP(A458,$V$317:$AA$320,2,FALSE),IFERROR(VLOOKUP(A458,$AF$317:$AK$320,2,FALSE),""))))))))))))))))))))))))))))))))</f>
        <v>-</v>
      </c>
      <c r="D458" s="654"/>
      <c r="E458" s="654"/>
      <c r="F458" s="654"/>
      <c r="G458" s="655"/>
      <c r="H458" s="656"/>
      <c r="I458" s="657"/>
      <c r="J458" s="592"/>
      <c r="K458" s="592"/>
      <c r="L458" s="592"/>
      <c r="M458" s="592"/>
      <c r="N458" s="592"/>
      <c r="O458" s="592"/>
      <c r="P458" s="592"/>
      <c r="Q458" s="592"/>
      <c r="R458" s="592"/>
      <c r="S458" s="592"/>
      <c r="T458" s="680"/>
      <c r="U458" s="592"/>
      <c r="V458" s="364"/>
      <c r="W458" s="365"/>
      <c r="X458" s="365"/>
      <c r="Y458" s="365"/>
      <c r="Z458" s="365"/>
      <c r="AA458" s="366"/>
      <c r="AB458" s="365"/>
      <c r="AC458" s="367"/>
      <c r="AD458" s="696"/>
      <c r="AE458" s="592"/>
      <c r="AF458" s="592"/>
      <c r="AG458" s="592"/>
      <c r="AH458" s="592"/>
      <c r="AI458" s="703"/>
      <c r="AJ458" s="592"/>
      <c r="AK458" s="592"/>
      <c r="AL458" s="592"/>
      <c r="AM458" s="592"/>
      <c r="AN458" s="592"/>
    </row>
    <row r="459" ht="13.5" customHeight="1">
      <c r="B459" s="658"/>
      <c r="G459" s="269"/>
      <c r="I459" s="659"/>
      <c r="J459" s="592"/>
      <c r="K459" s="592"/>
      <c r="L459" s="592"/>
      <c r="M459" s="592"/>
      <c r="N459" s="592"/>
      <c r="O459" s="592"/>
      <c r="P459" s="592"/>
      <c r="Q459" s="592"/>
      <c r="R459" s="592"/>
      <c r="S459" s="592"/>
      <c r="T459" s="680"/>
      <c r="U459" s="592"/>
      <c r="V459" s="592"/>
      <c r="W459" s="592"/>
      <c r="X459" s="592"/>
      <c r="Y459" s="592"/>
      <c r="Z459" s="592"/>
      <c r="AA459" s="592"/>
      <c r="AB459" s="592"/>
      <c r="AC459" s="592"/>
      <c r="AD459" s="696"/>
      <c r="AE459" s="592"/>
      <c r="AF459" s="592"/>
      <c r="AG459" s="592"/>
      <c r="AH459" s="592"/>
      <c r="AI459" s="703"/>
      <c r="AJ459" s="592"/>
      <c r="AK459" s="592"/>
      <c r="AL459" s="592"/>
      <c r="AM459" s="592"/>
      <c r="AN459" s="592"/>
    </row>
    <row r="460" ht="13.5" customHeight="1">
      <c r="A460" s="744" t="s">
        <v>1373</v>
      </c>
      <c r="B460" s="658"/>
      <c r="C460" s="660" t="str">
        <f>IFERROR(VLOOKUP(A460,$B$156:$G$159,2,FALSE),IFERROR(VLOOKUP(A460,$L$156:$Q$159,2,FALSE),IFERROR(VLOOKUP(A460,$V$156:$AA$159,2,FALSE),IFERROR(VLOOKUP(A460,$AF$156:$AK$159,2,FALSE),IFERROR(VLOOKUP(A460,$B$179:$G$182,2,FALSE),IFERROR(VLOOKUP(A460,$L$179:$Q$182,2,FALSE),IFERROR(VLOOKUP(A460,$V$179:$AA$182,2,FALSE),IFERROR(VLOOKUP(A460,$AF$179:$AK$182,2,FALSE),IFERROR(VLOOKUP(A460,$B$202:$G$205,2,FALSE),IFERROR(VLOOKUP(A460,$L$202:$Q$205,2,FALSE),IFERROR(VLOOKUP(A460,$V$202:$AA$205,2,FALSE),IFERROR(VLOOKUP(A460,$AF$202:$AK$205,2,FALSE),IFERROR(VLOOKUP(A460,$B$225:$G$228,2,FALSE),IFERROR(VLOOKUP(A460,$L$225:$Q$228,2,FALSE),IFERROR(VLOOKUP(A460,$V$225:$AA$228,2,FALSE),IFERROR(VLOOKUP(A460,$AF$225:$AK$228,2,FALSE),IFERROR(VLOOKUP(A460,$B$248:$G$251,2,FALSE),IFERROR(VLOOKUP(A460,$L$248:$Q$251,2,FALSE),IFERROR(VLOOKUP(A460,$V$248:$AA$251,2,FALSE),IFERROR(VLOOKUP(A460,$AF$248:$AK$251,2,FALSE),IFERROR(VLOOKUP(A460,$B$271:$G$274,2,FALSE),IFERROR(VLOOKUP(A460,$L$271:$Q$274,2,FALSE),IFERROR(VLOOKUP(A460,$V$271:$AA$274,2,FALSE),IFERROR(VLOOKUP(A460,$AF$271:$AK$274,2,FALSE),IFERROR(VLOOKUP(A460,$B$294:$G$297,2,FALSE),IFERROR(VLOOKUP(A460,$L$294:$Q$297,2,FALSE),IFERROR(VLOOKUP(A460,$V$294:$AA$297,2,FALSE),IFERROR(VLOOKUP(A460,$AF$294:$AK$297,2,FALSE),IFERROR(VLOOKUP(A460,$B$317:$G$320,2,FALSE),IFERROR(VLOOKUP(A460,$L$317:$Q$320,2,FALSE),IFERROR(VLOOKUP(A460,$V$317:$AA$320,2,FALSE),IFERROR(VLOOKUP(A460,$AF$317:$AK$320,2,FALSE),""))))))))))))))))))))))))))))))))</f>
        <v>-</v>
      </c>
      <c r="G460" s="269"/>
      <c r="H460" s="661"/>
      <c r="I460" s="662"/>
      <c r="J460" s="663"/>
      <c r="K460" s="592"/>
      <c r="L460" s="664" t="s">
        <v>1313</v>
      </c>
      <c r="M460" s="665"/>
      <c r="N460" s="665"/>
      <c r="O460" s="665"/>
      <c r="P460" s="665"/>
      <c r="Q460" s="665"/>
      <c r="R460" s="666" t="str">
        <f>R448</f>
        <v>07H30- 09H30 </v>
      </c>
      <c r="S460" s="328"/>
      <c r="T460" s="680"/>
      <c r="U460" s="592"/>
      <c r="V460" s="592"/>
      <c r="W460" s="592"/>
      <c r="X460" s="592"/>
      <c r="Y460" s="592"/>
      <c r="Z460" s="592"/>
      <c r="AA460" s="592"/>
      <c r="AB460" s="592"/>
      <c r="AC460" s="592"/>
      <c r="AD460" s="696"/>
      <c r="AE460" s="592"/>
      <c r="AF460" s="592"/>
      <c r="AG460" s="592"/>
      <c r="AH460" s="592"/>
      <c r="AI460" s="703"/>
      <c r="AJ460" s="592"/>
      <c r="AK460" s="592"/>
      <c r="AL460" s="592"/>
      <c r="AM460" s="592"/>
      <c r="AN460" s="592"/>
    </row>
    <row r="461" ht="13.5" customHeight="1">
      <c r="B461" s="667"/>
      <c r="C461" s="668"/>
      <c r="D461" s="668"/>
      <c r="E461" s="668"/>
      <c r="F461" s="668"/>
      <c r="G461" s="669"/>
      <c r="H461" s="668"/>
      <c r="I461" s="670"/>
      <c r="J461" s="671"/>
      <c r="K461" s="592"/>
      <c r="L461" s="672">
        <v>62.0</v>
      </c>
      <c r="M461" s="620" t="str">
        <f>IF(COUNTBLANK(I458:I461)=2,IF(I458&gt;I460,C458,C460),"")</f>
        <v/>
      </c>
      <c r="Q461" s="269"/>
      <c r="R461" s="673"/>
      <c r="S461" s="674"/>
      <c r="T461" s="680"/>
      <c r="U461" s="592"/>
      <c r="V461" s="592"/>
      <c r="W461" s="592"/>
      <c r="X461" s="592"/>
      <c r="Y461" s="592"/>
      <c r="Z461" s="592"/>
      <c r="AA461" s="592"/>
      <c r="AB461" s="592"/>
      <c r="AC461" s="592"/>
      <c r="AD461" s="696"/>
      <c r="AE461" s="592"/>
      <c r="AF461" s="592"/>
      <c r="AG461" s="592"/>
      <c r="AH461" s="592"/>
      <c r="AI461" s="703"/>
      <c r="AJ461" s="592"/>
      <c r="AK461" s="592"/>
      <c r="AL461" s="592"/>
      <c r="AM461" s="592"/>
      <c r="AN461" s="592"/>
    </row>
    <row r="462" ht="13.5" customHeight="1">
      <c r="A462" s="745"/>
      <c r="B462" s="592"/>
      <c r="C462" s="592"/>
      <c r="D462" s="592"/>
      <c r="E462" s="592"/>
      <c r="F462" s="592"/>
      <c r="G462" s="592"/>
      <c r="H462" s="592"/>
      <c r="I462" s="592"/>
      <c r="J462" s="671"/>
      <c r="K462" s="675"/>
      <c r="L462" s="334"/>
      <c r="Q462" s="269"/>
      <c r="S462" s="335"/>
      <c r="T462" s="690"/>
      <c r="U462" s="592"/>
      <c r="V462" s="592"/>
      <c r="W462" s="592"/>
      <c r="X462" s="592"/>
      <c r="Y462" s="592"/>
      <c r="Z462" s="592"/>
      <c r="AA462" s="592"/>
      <c r="AB462" s="592"/>
      <c r="AC462" s="592"/>
      <c r="AD462" s="696"/>
      <c r="AE462" s="592"/>
      <c r="AF462" s="592"/>
      <c r="AG462" s="592"/>
      <c r="AH462" s="592"/>
      <c r="AI462" s="703"/>
      <c r="AJ462" s="592"/>
      <c r="AK462" s="592"/>
      <c r="AL462" s="592"/>
      <c r="AM462" s="592"/>
      <c r="AN462" s="592"/>
    </row>
    <row r="463" ht="13.5" customHeight="1">
      <c r="A463" s="746"/>
      <c r="B463" s="646" t="s">
        <v>946</v>
      </c>
      <c r="C463" s="647"/>
      <c r="D463" s="647"/>
      <c r="E463" s="647"/>
      <c r="F463" s="647"/>
      <c r="G463" s="648" t="str">
        <f>G457</f>
        <v>17H00 - 19H30 </v>
      </c>
      <c r="H463" s="649"/>
      <c r="I463" s="650"/>
      <c r="J463" s="671"/>
      <c r="K463" s="592"/>
      <c r="L463" s="334"/>
      <c r="M463" s="676" t="str">
        <f>IF(COUNTBLANK(I464:I467)=2,IF(I464&gt;I466,C464,C466),"")</f>
        <v/>
      </c>
      <c r="Q463" s="269"/>
      <c r="R463" s="677"/>
      <c r="S463" s="678"/>
      <c r="T463" s="592"/>
      <c r="U463" s="592"/>
      <c r="V463" s="592"/>
      <c r="W463" s="592"/>
      <c r="X463" s="592"/>
      <c r="Y463" s="592"/>
      <c r="Z463" s="592"/>
      <c r="AA463" s="592"/>
      <c r="AB463" s="592"/>
      <c r="AC463" s="592"/>
      <c r="AD463" s="696"/>
      <c r="AE463" s="592"/>
      <c r="AF463" s="592"/>
      <c r="AG463" s="592"/>
      <c r="AH463" s="592"/>
      <c r="AI463" s="703"/>
      <c r="AJ463" s="592"/>
      <c r="AK463" s="592"/>
      <c r="AL463" s="592"/>
      <c r="AM463" s="592"/>
      <c r="AN463" s="592"/>
    </row>
    <row r="464" ht="13.5" customHeight="1">
      <c r="A464" s="744" t="s">
        <v>1374</v>
      </c>
      <c r="B464" s="652" t="s">
        <v>1375</v>
      </c>
      <c r="C464" s="653" t="str">
        <f>IFERROR(VLOOKUP(A464,$B$156:$G$159,2,FALSE),IFERROR(VLOOKUP(A464,$L$156:$Q$159,2,FALSE),IFERROR(VLOOKUP(A464,$V$156:$AA$159,2,FALSE),IFERROR(VLOOKUP(A464,$AF$156:$AK$159,2,FALSE),IFERROR(VLOOKUP(A464,$B$179:$G$182,2,FALSE),IFERROR(VLOOKUP(A464,$L$179:$Q$182,2,FALSE),IFERROR(VLOOKUP(A464,$V$179:$AA$182,2,FALSE),IFERROR(VLOOKUP(A464,$AF$179:$AK$182,2,FALSE),IFERROR(VLOOKUP(A464,$B$202:$G$205,2,FALSE),IFERROR(VLOOKUP(A464,$L$202:$Q$205,2,FALSE),IFERROR(VLOOKUP(A464,$V$202:$AA$205,2,FALSE),IFERROR(VLOOKUP(A464,$AF$202:$AK$205,2,FALSE),IFERROR(VLOOKUP(A464,$B$225:$G$228,2,FALSE),IFERROR(VLOOKUP(A464,$L$225:$Q$228,2,FALSE),IFERROR(VLOOKUP(A464,$V$225:$AA$228,2,FALSE),IFERROR(VLOOKUP(A464,$AF$225:$AK$228,2,FALSE),IFERROR(VLOOKUP(A464,$B$248:$G$251,2,FALSE),IFERROR(VLOOKUP(A464,$L$248:$Q$251,2,FALSE),IFERROR(VLOOKUP(A464,$V$248:$AA$251,2,FALSE),IFERROR(VLOOKUP(A464,$AF$248:$AK$251,2,FALSE),IFERROR(VLOOKUP(A464,$B$271:$G$274,2,FALSE),IFERROR(VLOOKUP(A464,$L$271:$Q$274,2,FALSE),IFERROR(VLOOKUP(A464,$V$271:$AA$274,2,FALSE),IFERROR(VLOOKUP(A464,$AF$271:$AK$274,2,FALSE),IFERROR(VLOOKUP(A464,$B$294:$G$297,2,FALSE),IFERROR(VLOOKUP(A464,$L$294:$Q$297,2,FALSE),IFERROR(VLOOKUP(A464,$V$294:$AA$297,2,FALSE),IFERROR(VLOOKUP(A464,$AF$294:$AK$297,2,FALSE),IFERROR(VLOOKUP(A464,$B$317:$G$320,2,FALSE),IFERROR(VLOOKUP(A464,$L$317:$Q$320,2,FALSE),IFERROR(VLOOKUP(A464,$V$317:$AA$320,2,FALSE),IFERROR(VLOOKUP(A464,$AF$317:$AK$320,2,FALSE),""))))))))))))))))))))))))))))))))</f>
        <v>-</v>
      </c>
      <c r="D464" s="654"/>
      <c r="E464" s="654"/>
      <c r="F464" s="654"/>
      <c r="G464" s="655"/>
      <c r="H464" s="656"/>
      <c r="I464" s="657"/>
      <c r="J464" s="671"/>
      <c r="K464" s="592"/>
      <c r="L464" s="345"/>
      <c r="M464" s="346"/>
      <c r="N464" s="346"/>
      <c r="O464" s="346"/>
      <c r="P464" s="346"/>
      <c r="Q464" s="347"/>
      <c r="R464" s="346"/>
      <c r="S464" s="348"/>
      <c r="T464" s="592"/>
      <c r="U464" s="592"/>
      <c r="V464" s="592"/>
      <c r="W464" s="592"/>
      <c r="X464" s="592"/>
      <c r="Y464" s="592"/>
      <c r="Z464" s="592"/>
      <c r="AA464" s="592"/>
      <c r="AB464" s="592"/>
      <c r="AC464" s="592"/>
      <c r="AD464" s="696"/>
      <c r="AE464" s="592"/>
      <c r="AF464" s="592"/>
      <c r="AG464" s="592"/>
      <c r="AH464" s="592"/>
      <c r="AI464" s="703"/>
      <c r="AJ464" s="592"/>
      <c r="AK464" s="592"/>
      <c r="AL464" s="592"/>
      <c r="AM464" s="592"/>
      <c r="AN464" s="592"/>
    </row>
    <row r="465" ht="13.5" customHeight="1">
      <c r="B465" s="658"/>
      <c r="G465" s="269"/>
      <c r="I465" s="659"/>
      <c r="J465" s="681"/>
      <c r="K465" s="592"/>
      <c r="L465" s="592"/>
      <c r="M465" s="592"/>
      <c r="N465" s="592"/>
      <c r="O465" s="592"/>
      <c r="P465" s="592"/>
      <c r="Q465" s="592"/>
      <c r="R465" s="592"/>
      <c r="S465" s="592"/>
      <c r="T465" s="592"/>
      <c r="U465" s="592"/>
      <c r="V465" s="592"/>
      <c r="W465" s="592"/>
      <c r="X465" s="592"/>
      <c r="Y465" s="592"/>
      <c r="Z465" s="592"/>
      <c r="AA465" s="592"/>
      <c r="AB465" s="592"/>
      <c r="AC465" s="592"/>
      <c r="AD465" s="696"/>
      <c r="AE465" s="592"/>
      <c r="AF465" s="592"/>
      <c r="AG465" s="592"/>
      <c r="AH465" s="592"/>
      <c r="AI465" s="703"/>
      <c r="AJ465" s="592"/>
      <c r="AK465" s="592"/>
      <c r="AL465" s="592"/>
      <c r="AM465" s="592"/>
      <c r="AN465" s="592"/>
    </row>
    <row r="466" ht="13.5" customHeight="1">
      <c r="A466" s="744" t="s">
        <v>1376</v>
      </c>
      <c r="B466" s="658"/>
      <c r="C466" s="660" t="str">
        <f>IFERROR(VLOOKUP(A466,$B$156:$G$159,2,FALSE),IFERROR(VLOOKUP(A466,$L$156:$Q$159,2,FALSE),IFERROR(VLOOKUP(A466,$V$156:$AA$159,2,FALSE),IFERROR(VLOOKUP(A466,$AF$156:$AK$159,2,FALSE),IFERROR(VLOOKUP(A466,$B$179:$G$182,2,FALSE),IFERROR(VLOOKUP(A466,$L$179:$Q$182,2,FALSE),IFERROR(VLOOKUP(A466,$V$179:$AA$182,2,FALSE),IFERROR(VLOOKUP(A466,$AF$179:$AK$182,2,FALSE),IFERROR(VLOOKUP(A466,$B$202:$G$205,2,FALSE),IFERROR(VLOOKUP(A466,$L$202:$Q$205,2,FALSE),IFERROR(VLOOKUP(A466,$V$202:$AA$205,2,FALSE),IFERROR(VLOOKUP(A466,$AF$202:$AK$205,2,FALSE),IFERROR(VLOOKUP(A466,$B$225:$G$228,2,FALSE),IFERROR(VLOOKUP(A466,$L$225:$Q$228,2,FALSE),IFERROR(VLOOKUP(A466,$V$225:$AA$228,2,FALSE),IFERROR(VLOOKUP(A466,$AF$225:$AK$228,2,FALSE),IFERROR(VLOOKUP(A466,$B$248:$G$251,2,FALSE),IFERROR(VLOOKUP(A466,$L$248:$Q$251,2,FALSE),IFERROR(VLOOKUP(A466,$V$248:$AA$251,2,FALSE),IFERROR(VLOOKUP(A466,$AF$248:$AK$251,2,FALSE),IFERROR(VLOOKUP(A466,$B$271:$G$274,2,FALSE),IFERROR(VLOOKUP(A466,$L$271:$Q$274,2,FALSE),IFERROR(VLOOKUP(A466,$V$271:$AA$274,2,FALSE),IFERROR(VLOOKUP(A466,$AF$271:$AK$274,2,FALSE),IFERROR(VLOOKUP(A466,$B$294:$G$297,2,FALSE),IFERROR(VLOOKUP(A466,$L$294:$Q$297,2,FALSE),IFERROR(VLOOKUP(A466,$V$294:$AA$297,2,FALSE),IFERROR(VLOOKUP(A466,$AF$294:$AK$297,2,FALSE),IFERROR(VLOOKUP(A466,$B$317:$G$320,2,FALSE),IFERROR(VLOOKUP(A466,$L$317:$Q$320,2,FALSE),IFERROR(VLOOKUP(A466,$V$317:$AA$320,2,FALSE),IFERROR(VLOOKUP(A466,$AF$317:$AK$320,2,FALSE),""))))))))))))))))))))))))))))))))</f>
        <v>-</v>
      </c>
      <c r="G466" s="269"/>
      <c r="H466" s="661"/>
      <c r="I466" s="662"/>
      <c r="J466" s="592"/>
      <c r="K466" s="592"/>
      <c r="L466" s="592"/>
      <c r="M466" s="592"/>
      <c r="N466" s="592"/>
      <c r="O466" s="592"/>
      <c r="P466" s="592"/>
      <c r="Q466" s="592"/>
      <c r="R466" s="592"/>
      <c r="S466" s="592"/>
      <c r="T466" s="592"/>
      <c r="U466" s="592"/>
      <c r="V466" s="592"/>
      <c r="W466" s="592"/>
      <c r="X466" s="592"/>
      <c r="Y466" s="592"/>
      <c r="Z466" s="592"/>
      <c r="AA466" s="592"/>
      <c r="AB466" s="592"/>
      <c r="AC466" s="592"/>
      <c r="AD466" s="696"/>
      <c r="AE466" s="592"/>
      <c r="AF466" s="275" t="s">
        <v>87</v>
      </c>
      <c r="AG466" s="698"/>
      <c r="AH466" s="698"/>
      <c r="AI466" s="698"/>
      <c r="AJ466" s="698"/>
      <c r="AK466" s="699" t="str">
        <f>AK370</f>
        <v>09H15 - 11H15 (DIM)</v>
      </c>
      <c r="AL466" s="278"/>
      <c r="AM466" s="279"/>
      <c r="AN466" s="592"/>
    </row>
    <row r="467" ht="13.5" customHeight="1">
      <c r="B467" s="667"/>
      <c r="C467" s="668"/>
      <c r="D467" s="668"/>
      <c r="E467" s="668"/>
      <c r="F467" s="668"/>
      <c r="G467" s="669"/>
      <c r="H467" s="668"/>
      <c r="I467" s="670"/>
      <c r="J467" s="592"/>
      <c r="K467" s="592"/>
      <c r="L467" s="592"/>
      <c r="M467" s="592"/>
      <c r="N467" s="592"/>
      <c r="O467" s="592"/>
      <c r="P467" s="592"/>
      <c r="Q467" s="592"/>
      <c r="R467" s="592"/>
      <c r="S467" s="592"/>
      <c r="T467" s="592"/>
      <c r="U467" s="592"/>
      <c r="V467" s="592"/>
      <c r="W467" s="592"/>
      <c r="X467" s="592"/>
      <c r="Y467" s="592"/>
      <c r="Z467" s="592"/>
      <c r="AA467" s="592"/>
      <c r="AB467" s="592"/>
      <c r="AC467" s="592"/>
      <c r="AD467" s="696"/>
      <c r="AE467" s="592"/>
      <c r="AF467" s="700">
        <v>41.0</v>
      </c>
      <c r="AG467" s="620" t="str">
        <f>IF(COUNTBLANK(AC443:AC446)=2,IF(AC443&gt;AC445,W443,W445),"")</f>
        <v/>
      </c>
      <c r="AK467" s="269"/>
      <c r="AL467" s="673"/>
      <c r="AM467" s="286"/>
      <c r="AN467" s="592"/>
    </row>
    <row r="468" ht="13.5" customHeight="1">
      <c r="A468" s="745"/>
      <c r="B468" s="592"/>
      <c r="C468" s="592"/>
      <c r="D468" s="592"/>
      <c r="E468" s="592"/>
      <c r="F468" s="592"/>
      <c r="G468" s="592"/>
      <c r="H468" s="592"/>
      <c r="I468" s="592"/>
      <c r="J468" s="592"/>
      <c r="K468" s="592"/>
      <c r="L468" s="592"/>
      <c r="M468" s="592"/>
      <c r="N468" s="592"/>
      <c r="O468" s="592"/>
      <c r="P468" s="592"/>
      <c r="Q468" s="592"/>
      <c r="R468" s="592"/>
      <c r="S468" s="592"/>
      <c r="T468" s="592"/>
      <c r="U468" s="592"/>
      <c r="V468" s="592"/>
      <c r="W468" s="592"/>
      <c r="X468" s="592"/>
      <c r="Y468" s="592"/>
      <c r="Z468" s="592"/>
      <c r="AA468" s="592"/>
      <c r="AB468" s="592"/>
      <c r="AC468" s="592"/>
      <c r="AD468" s="696"/>
      <c r="AE468" s="701"/>
      <c r="AF468" s="288"/>
      <c r="AK468" s="269"/>
      <c r="AM468" s="289"/>
      <c r="AN468" s="592"/>
    </row>
    <row r="469" ht="13.5" customHeight="1">
      <c r="A469" s="746"/>
      <c r="B469" s="646" t="s">
        <v>946</v>
      </c>
      <c r="C469" s="647"/>
      <c r="D469" s="647"/>
      <c r="E469" s="647"/>
      <c r="F469" s="647"/>
      <c r="G469" s="648" t="str">
        <f>G463</f>
        <v>17H00 - 19H30 </v>
      </c>
      <c r="H469" s="649"/>
      <c r="I469" s="650"/>
      <c r="J469" s="592"/>
      <c r="K469" s="592"/>
      <c r="L469" s="592"/>
      <c r="M469" s="592"/>
      <c r="N469" s="592"/>
      <c r="O469" s="592"/>
      <c r="P469" s="592"/>
      <c r="Q469" s="592"/>
      <c r="R469" s="592"/>
      <c r="S469" s="592"/>
      <c r="T469" s="592"/>
      <c r="U469" s="592"/>
      <c r="V469" s="592"/>
      <c r="W469" s="592"/>
      <c r="X469" s="592"/>
      <c r="Y469" s="592"/>
      <c r="Z469" s="592"/>
      <c r="AA469" s="592"/>
      <c r="AB469" s="592"/>
      <c r="AC469" s="592"/>
      <c r="AD469" s="696"/>
      <c r="AE469" s="592"/>
      <c r="AF469" s="288"/>
      <c r="AG469" s="609" t="str">
        <f>IF(COUNTBLANK(AC491:AC494)=2,IF(AC491&gt;AC493,W491,W493),"")</f>
        <v/>
      </c>
      <c r="AK469" s="269"/>
      <c r="AL469" s="702"/>
      <c r="AM469" s="294"/>
      <c r="AN469" s="592"/>
    </row>
    <row r="470" ht="13.5" customHeight="1">
      <c r="A470" s="744" t="s">
        <v>1377</v>
      </c>
      <c r="B470" s="652" t="s">
        <v>1378</v>
      </c>
      <c r="C470" s="653" t="str">
        <f>IFERROR(VLOOKUP(A470,$B$156:$G$159,2,FALSE),IFERROR(VLOOKUP(A470,$L$156:$Q$159,2,FALSE),IFERROR(VLOOKUP(A470,$V$156:$AA$159,2,FALSE),IFERROR(VLOOKUP(A470,$AF$156:$AK$159,2,FALSE),IFERROR(VLOOKUP(A470,$B$179:$G$182,2,FALSE),IFERROR(VLOOKUP(A470,$L$179:$Q$182,2,FALSE),IFERROR(VLOOKUP(A470,$V$179:$AA$182,2,FALSE),IFERROR(VLOOKUP(A470,$AF$179:$AK$182,2,FALSE),IFERROR(VLOOKUP(A470,$B$202:$G$205,2,FALSE),IFERROR(VLOOKUP(A470,$L$202:$Q$205,2,FALSE),IFERROR(VLOOKUP(A470,$V$202:$AA$205,2,FALSE),IFERROR(VLOOKUP(A470,$AF$202:$AK$205,2,FALSE),IFERROR(VLOOKUP(A470,$B$225:$G$228,2,FALSE),IFERROR(VLOOKUP(A470,$L$225:$Q$228,2,FALSE),IFERROR(VLOOKUP(A470,$V$225:$AA$228,2,FALSE),IFERROR(VLOOKUP(A470,$AF$225:$AK$228,2,FALSE),IFERROR(VLOOKUP(A470,$B$248:$G$251,2,FALSE),IFERROR(VLOOKUP(A470,$L$248:$Q$251,2,FALSE),IFERROR(VLOOKUP(A470,$V$248:$AA$251,2,FALSE),IFERROR(VLOOKUP(A470,$AF$248:$AK$251,2,FALSE),IFERROR(VLOOKUP(A470,$B$271:$G$274,2,FALSE),IFERROR(VLOOKUP(A470,$L$271:$Q$274,2,FALSE),IFERROR(VLOOKUP(A470,$V$271:$AA$274,2,FALSE),IFERROR(VLOOKUP(A470,$AF$271:$AK$274,2,FALSE),IFERROR(VLOOKUP(A470,$B$294:$G$297,2,FALSE),IFERROR(VLOOKUP(A470,$L$294:$Q$297,2,FALSE),IFERROR(VLOOKUP(A470,$V$294:$AA$297,2,FALSE),IFERROR(VLOOKUP(A470,$AF$294:$AK$297,2,FALSE),IFERROR(VLOOKUP(A470,$B$317:$G$320,2,FALSE),IFERROR(VLOOKUP(A470,$L$317:$Q$320,2,FALSE),IFERROR(VLOOKUP(A470,$V$317:$AA$320,2,FALSE),IFERROR(VLOOKUP(A470,$AF$317:$AK$320,2,FALSE),""))))))))))))))))))))))))))))))))</f>
        <v>-</v>
      </c>
      <c r="D470" s="654"/>
      <c r="E470" s="654"/>
      <c r="F470" s="654"/>
      <c r="G470" s="655"/>
      <c r="H470" s="656"/>
      <c r="I470" s="657"/>
      <c r="J470" s="592"/>
      <c r="K470" s="592"/>
      <c r="L470" s="592"/>
      <c r="M470" s="592"/>
      <c r="N470" s="592"/>
      <c r="O470" s="592"/>
      <c r="P470" s="592"/>
      <c r="Q470" s="592"/>
      <c r="R470" s="592"/>
      <c r="S470" s="592"/>
      <c r="T470" s="592"/>
      <c r="U470" s="592"/>
      <c r="V470" s="592"/>
      <c r="W470" s="592"/>
      <c r="X470" s="592"/>
      <c r="Y470" s="592"/>
      <c r="Z470" s="592"/>
      <c r="AA470" s="592"/>
      <c r="AB470" s="592"/>
      <c r="AC470" s="592"/>
      <c r="AD470" s="696"/>
      <c r="AE470" s="592"/>
      <c r="AF470" s="296"/>
      <c r="AG470" s="297"/>
      <c r="AH470" s="297"/>
      <c r="AI470" s="297"/>
      <c r="AJ470" s="297"/>
      <c r="AK470" s="298"/>
      <c r="AL470" s="297"/>
      <c r="AM470" s="299"/>
      <c r="AN470" s="592"/>
    </row>
    <row r="471" ht="13.5" customHeight="1">
      <c r="B471" s="658"/>
      <c r="G471" s="269"/>
      <c r="I471" s="659"/>
      <c r="J471" s="592"/>
      <c r="K471" s="592"/>
      <c r="L471" s="592"/>
      <c r="M471" s="592"/>
      <c r="N471" s="592"/>
      <c r="O471" s="592"/>
      <c r="P471" s="592"/>
      <c r="Q471" s="592"/>
      <c r="R471" s="592"/>
      <c r="S471" s="592"/>
      <c r="T471" s="592"/>
      <c r="U471" s="592"/>
      <c r="V471" s="592"/>
      <c r="W471" s="592"/>
      <c r="X471" s="592"/>
      <c r="Y471" s="592"/>
      <c r="Z471" s="592"/>
      <c r="AA471" s="592"/>
      <c r="AB471" s="592"/>
      <c r="AC471" s="592"/>
      <c r="AD471" s="696"/>
      <c r="AE471" s="592"/>
      <c r="AF471" s="592"/>
      <c r="AG471" s="592"/>
      <c r="AH471" s="592"/>
      <c r="AI471" s="592"/>
      <c r="AJ471" s="592"/>
      <c r="AK471" s="592"/>
      <c r="AL471" s="592"/>
      <c r="AM471" s="592"/>
      <c r="AN471" s="592"/>
    </row>
    <row r="472" ht="13.5" customHeight="1">
      <c r="A472" s="744" t="s">
        <v>1379</v>
      </c>
      <c r="B472" s="658"/>
      <c r="C472" s="660" t="str">
        <f>IFERROR(VLOOKUP(A472,$B$156:$G$159,2,FALSE),IFERROR(VLOOKUP(A472,$L$156:$Q$159,2,FALSE),IFERROR(VLOOKUP(A472,$V$156:$AA$159,2,FALSE),IFERROR(VLOOKUP(A472,$AF$156:$AK$159,2,FALSE),IFERROR(VLOOKUP(A472,$B$179:$G$182,2,FALSE),IFERROR(VLOOKUP(A472,$L$179:$Q$182,2,FALSE),IFERROR(VLOOKUP(A472,$V$179:$AA$182,2,FALSE),IFERROR(VLOOKUP(A472,$AF$179:$AK$182,2,FALSE),IFERROR(VLOOKUP(A472,$B$202:$G$205,2,FALSE),IFERROR(VLOOKUP(A472,$L$202:$Q$205,2,FALSE),IFERROR(VLOOKUP(A472,$V$202:$AA$205,2,FALSE),IFERROR(VLOOKUP(A472,$AF$202:$AK$205,2,FALSE),IFERROR(VLOOKUP(A472,$B$225:$G$228,2,FALSE),IFERROR(VLOOKUP(A472,$L$225:$Q$228,2,FALSE),IFERROR(VLOOKUP(A472,$V$225:$AA$228,2,FALSE),IFERROR(VLOOKUP(A472,$AF$225:$AK$228,2,FALSE),IFERROR(VLOOKUP(A472,$B$248:$G$251,2,FALSE),IFERROR(VLOOKUP(A472,$L$248:$Q$251,2,FALSE),IFERROR(VLOOKUP(A472,$V$248:$AA$251,2,FALSE),IFERROR(VLOOKUP(A472,$AF$248:$AK$251,2,FALSE),IFERROR(VLOOKUP(A472,$B$271:$G$274,2,FALSE),IFERROR(VLOOKUP(A472,$L$271:$Q$274,2,FALSE),IFERROR(VLOOKUP(A472,$V$271:$AA$274,2,FALSE),IFERROR(VLOOKUP(A472,$AF$271:$AK$274,2,FALSE),IFERROR(VLOOKUP(A472,$B$294:$G$297,2,FALSE),IFERROR(VLOOKUP(A472,$L$294:$Q$297,2,FALSE),IFERROR(VLOOKUP(A472,$V$294:$AA$297,2,FALSE),IFERROR(VLOOKUP(A472,$AF$294:$AK$297,2,FALSE),IFERROR(VLOOKUP(A472,$B$317:$G$320,2,FALSE),IFERROR(VLOOKUP(A472,$L$317:$Q$320,2,FALSE),IFERROR(VLOOKUP(A472,$V$317:$AA$320,2,FALSE),IFERROR(VLOOKUP(A472,$AF$317:$AK$320,2,FALSE),""))))))))))))))))))))))))))))))))</f>
        <v>-</v>
      </c>
      <c r="G472" s="269"/>
      <c r="H472" s="661"/>
      <c r="I472" s="662"/>
      <c r="J472" s="663"/>
      <c r="K472" s="592"/>
      <c r="L472" s="664" t="s">
        <v>1313</v>
      </c>
      <c r="M472" s="665"/>
      <c r="N472" s="665"/>
      <c r="O472" s="665"/>
      <c r="P472" s="665"/>
      <c r="Q472" s="665"/>
      <c r="R472" s="666" t="str">
        <f>R460</f>
        <v>07H30- 09H30 </v>
      </c>
      <c r="S472" s="328"/>
      <c r="T472" s="592"/>
      <c r="U472" s="592"/>
      <c r="V472" s="592"/>
      <c r="W472" s="592"/>
      <c r="X472" s="592"/>
      <c r="Y472" s="592"/>
      <c r="Z472" s="592"/>
      <c r="AA472" s="592"/>
      <c r="AB472" s="592"/>
      <c r="AC472" s="592"/>
      <c r="AD472" s="696"/>
      <c r="AE472" s="592"/>
      <c r="AF472" s="592"/>
      <c r="AG472" s="592"/>
      <c r="AH472" s="592"/>
      <c r="AI472" s="592"/>
      <c r="AJ472" s="592"/>
      <c r="AK472" s="592"/>
      <c r="AL472" s="592"/>
      <c r="AM472" s="592"/>
      <c r="AN472" s="592"/>
    </row>
    <row r="473" ht="13.5" customHeight="1">
      <c r="B473" s="667"/>
      <c r="C473" s="668"/>
      <c r="D473" s="668"/>
      <c r="E473" s="668"/>
      <c r="F473" s="668"/>
      <c r="G473" s="669"/>
      <c r="H473" s="668"/>
      <c r="I473" s="670"/>
      <c r="J473" s="671"/>
      <c r="K473" s="592"/>
      <c r="L473" s="672">
        <v>61.0</v>
      </c>
      <c r="M473" s="620" t="str">
        <f>IF(COUNTBLANK(I470:I473)=2,IF(I470&gt;I472,C470,C472),"")</f>
        <v/>
      </c>
      <c r="Q473" s="269"/>
      <c r="R473" s="673"/>
      <c r="S473" s="674"/>
      <c r="T473" s="592"/>
      <c r="U473" s="592"/>
      <c r="V473" s="592"/>
      <c r="W473" s="592"/>
      <c r="X473" s="592"/>
      <c r="Y473" s="592"/>
      <c r="Z473" s="592"/>
      <c r="AA473" s="592"/>
      <c r="AB473" s="592"/>
      <c r="AC473" s="592"/>
      <c r="AD473" s="696"/>
      <c r="AE473" s="592"/>
      <c r="AF473" s="592"/>
      <c r="AG473" s="592"/>
      <c r="AH473" s="592"/>
      <c r="AI473" s="592"/>
      <c r="AJ473" s="592"/>
      <c r="AK473" s="592"/>
      <c r="AL473" s="592"/>
      <c r="AM473" s="592"/>
      <c r="AN473" s="592"/>
    </row>
    <row r="474" ht="13.5" customHeight="1">
      <c r="A474" s="745"/>
      <c r="B474" s="592"/>
      <c r="C474" s="592"/>
      <c r="D474" s="592"/>
      <c r="E474" s="592"/>
      <c r="F474" s="592"/>
      <c r="G474" s="592"/>
      <c r="H474" s="592"/>
      <c r="I474" s="592"/>
      <c r="J474" s="671"/>
      <c r="K474" s="675"/>
      <c r="L474" s="334"/>
      <c r="Q474" s="269"/>
      <c r="S474" s="335"/>
      <c r="T474" s="592"/>
      <c r="U474" s="592"/>
      <c r="V474" s="592"/>
      <c r="W474" s="592"/>
      <c r="X474" s="592"/>
      <c r="Y474" s="592"/>
      <c r="Z474" s="592"/>
      <c r="AA474" s="592"/>
      <c r="AB474" s="592"/>
      <c r="AC474" s="592"/>
      <c r="AD474" s="696"/>
      <c r="AE474" s="592"/>
      <c r="AF474" s="592"/>
      <c r="AG474" s="592"/>
      <c r="AH474" s="592"/>
      <c r="AI474" s="592"/>
      <c r="AJ474" s="592"/>
      <c r="AK474" s="592"/>
      <c r="AL474" s="592"/>
      <c r="AM474" s="592"/>
      <c r="AN474" s="592"/>
    </row>
    <row r="475" ht="13.5" customHeight="1">
      <c r="A475" s="746"/>
      <c r="B475" s="646" t="s">
        <v>946</v>
      </c>
      <c r="C475" s="647"/>
      <c r="D475" s="647"/>
      <c r="E475" s="647"/>
      <c r="F475" s="647"/>
      <c r="G475" s="648" t="str">
        <f>G469</f>
        <v>17H00 - 19H30 </v>
      </c>
      <c r="H475" s="649"/>
      <c r="I475" s="650"/>
      <c r="J475" s="671"/>
      <c r="K475" s="592"/>
      <c r="L475" s="334"/>
      <c r="M475" s="676" t="str">
        <f>IF(COUNTBLANK(I476:I479)=2,IF(I476&gt;I478,C476,C478),"")</f>
        <v/>
      </c>
      <c r="Q475" s="269"/>
      <c r="R475" s="677"/>
      <c r="S475" s="678"/>
      <c r="T475" s="679"/>
      <c r="U475" s="592"/>
      <c r="V475" s="592"/>
      <c r="W475" s="592"/>
      <c r="X475" s="592"/>
      <c r="Y475" s="592"/>
      <c r="Z475" s="592"/>
      <c r="AA475" s="592"/>
      <c r="AB475" s="592"/>
      <c r="AC475" s="592"/>
      <c r="AD475" s="696"/>
      <c r="AE475" s="592"/>
      <c r="AF475" s="592"/>
      <c r="AG475" s="592"/>
      <c r="AH475" s="592"/>
      <c r="AI475" s="592"/>
      <c r="AJ475" s="592"/>
      <c r="AK475" s="592"/>
      <c r="AL475" s="592"/>
      <c r="AM475" s="592"/>
      <c r="AN475" s="592"/>
    </row>
    <row r="476" ht="13.5" customHeight="1">
      <c r="A476" s="744" t="s">
        <v>1380</v>
      </c>
      <c r="B476" s="652" t="s">
        <v>1381</v>
      </c>
      <c r="C476" s="653" t="str">
        <f>IFERROR(VLOOKUP(A476,$B$156:$G$159,2,FALSE),IFERROR(VLOOKUP(A476,$L$156:$Q$159,2,FALSE),IFERROR(VLOOKUP(A476,$V$156:$AA$159,2,FALSE),IFERROR(VLOOKUP(A476,$AF$156:$AK$159,2,FALSE),IFERROR(VLOOKUP(A476,$B$179:$G$182,2,FALSE),IFERROR(VLOOKUP(A476,$L$179:$Q$182,2,FALSE),IFERROR(VLOOKUP(A476,$V$179:$AA$182,2,FALSE),IFERROR(VLOOKUP(A476,$AF$179:$AK$182,2,FALSE),IFERROR(VLOOKUP(A476,$B$202:$G$205,2,FALSE),IFERROR(VLOOKUP(A476,$L$202:$Q$205,2,FALSE),IFERROR(VLOOKUP(A476,$V$202:$AA$205,2,FALSE),IFERROR(VLOOKUP(A476,$AF$202:$AK$205,2,FALSE),IFERROR(VLOOKUP(A476,$B$225:$G$228,2,FALSE),IFERROR(VLOOKUP(A476,$L$225:$Q$228,2,FALSE),IFERROR(VLOOKUP(A476,$V$225:$AA$228,2,FALSE),IFERROR(VLOOKUP(A476,$AF$225:$AK$228,2,FALSE),IFERROR(VLOOKUP(A476,$B$248:$G$251,2,FALSE),IFERROR(VLOOKUP(A476,$L$248:$Q$251,2,FALSE),IFERROR(VLOOKUP(A476,$V$248:$AA$251,2,FALSE),IFERROR(VLOOKUP(A476,$AF$248:$AK$251,2,FALSE),IFERROR(VLOOKUP(A476,$B$271:$G$274,2,FALSE),IFERROR(VLOOKUP(A476,$L$271:$Q$274,2,FALSE),IFERROR(VLOOKUP(A476,$V$271:$AA$274,2,FALSE),IFERROR(VLOOKUP(A476,$AF$271:$AK$274,2,FALSE),IFERROR(VLOOKUP(A476,$B$294:$G$297,2,FALSE),IFERROR(VLOOKUP(A476,$L$294:$Q$297,2,FALSE),IFERROR(VLOOKUP(A476,$V$294:$AA$297,2,FALSE),IFERROR(VLOOKUP(A476,$AF$294:$AK$297,2,FALSE),IFERROR(VLOOKUP(A476,$B$317:$G$320,2,FALSE),IFERROR(VLOOKUP(A476,$L$317:$Q$320,2,FALSE),IFERROR(VLOOKUP(A476,$V$317:$AA$320,2,FALSE),IFERROR(VLOOKUP(A476,$AF$317:$AK$320,2,FALSE),""))))))))))))))))))))))))))))))))</f>
        <v>-</v>
      </c>
      <c r="D476" s="654"/>
      <c r="E476" s="654"/>
      <c r="F476" s="654"/>
      <c r="G476" s="655"/>
      <c r="H476" s="656"/>
      <c r="I476" s="657"/>
      <c r="J476" s="671"/>
      <c r="K476" s="592"/>
      <c r="L476" s="345"/>
      <c r="M476" s="346"/>
      <c r="N476" s="346"/>
      <c r="O476" s="346"/>
      <c r="P476" s="346"/>
      <c r="Q476" s="347"/>
      <c r="R476" s="346"/>
      <c r="S476" s="348"/>
      <c r="T476" s="680"/>
      <c r="U476" s="592"/>
      <c r="V476" s="592"/>
      <c r="W476" s="592"/>
      <c r="X476" s="592"/>
      <c r="Y476" s="592"/>
      <c r="Z476" s="592"/>
      <c r="AA476" s="592"/>
      <c r="AB476" s="592"/>
      <c r="AC476" s="592"/>
      <c r="AD476" s="696"/>
      <c r="AE476" s="592"/>
      <c r="AF476" s="592"/>
      <c r="AG476" s="592"/>
      <c r="AH476" s="592"/>
      <c r="AI476" s="592"/>
      <c r="AJ476" s="592"/>
      <c r="AK476" s="592"/>
      <c r="AL476" s="592"/>
      <c r="AM476" s="592"/>
      <c r="AN476" s="592"/>
    </row>
    <row r="477" ht="13.5" customHeight="1">
      <c r="B477" s="658"/>
      <c r="G477" s="269"/>
      <c r="I477" s="659"/>
      <c r="J477" s="681"/>
      <c r="K477" s="592"/>
      <c r="L477" s="592"/>
      <c r="M477" s="592"/>
      <c r="N477" s="592"/>
      <c r="O477" s="592"/>
      <c r="P477" s="592"/>
      <c r="Q477" s="592"/>
      <c r="R477" s="592"/>
      <c r="S477" s="592"/>
      <c r="T477" s="680"/>
      <c r="U477" s="592"/>
      <c r="V477" s="592"/>
      <c r="W477" s="592"/>
      <c r="X477" s="592"/>
      <c r="Y477" s="592"/>
      <c r="Z477" s="592"/>
      <c r="AA477" s="592"/>
      <c r="AB477" s="592"/>
      <c r="AC477" s="592"/>
      <c r="AD477" s="696"/>
      <c r="AE477" s="592"/>
      <c r="AF477" s="592"/>
      <c r="AG477" s="592"/>
      <c r="AH477" s="592"/>
      <c r="AI477" s="592"/>
      <c r="AJ477" s="592"/>
      <c r="AK477" s="592"/>
      <c r="AL477" s="592"/>
      <c r="AM477" s="592"/>
      <c r="AN477" s="592"/>
    </row>
    <row r="478" ht="13.5" customHeight="1">
      <c r="A478" s="744" t="s">
        <v>1382</v>
      </c>
      <c r="B478" s="658"/>
      <c r="C478" s="660" t="str">
        <f>IFERROR(VLOOKUP(A478,$B$156:$G$159,2,FALSE),IFERROR(VLOOKUP(A478,$L$156:$Q$159,2,FALSE),IFERROR(VLOOKUP(A478,$V$156:$AA$159,2,FALSE),IFERROR(VLOOKUP(A478,$AF$156:$AK$159,2,FALSE),IFERROR(VLOOKUP(A478,$B$179:$G$182,2,FALSE),IFERROR(VLOOKUP(A478,$L$179:$Q$182,2,FALSE),IFERROR(VLOOKUP(A478,$V$179:$AA$182,2,FALSE),IFERROR(VLOOKUP(A478,$AF$179:$AK$182,2,FALSE),IFERROR(VLOOKUP(A478,$B$202:$G$205,2,FALSE),IFERROR(VLOOKUP(A478,$L$202:$Q$205,2,FALSE),IFERROR(VLOOKUP(A478,$V$202:$AA$205,2,FALSE),IFERROR(VLOOKUP(A478,$AF$202:$AK$205,2,FALSE),IFERROR(VLOOKUP(A478,$B$225:$G$228,2,FALSE),IFERROR(VLOOKUP(A478,$L$225:$Q$228,2,FALSE),IFERROR(VLOOKUP(A478,$V$225:$AA$228,2,FALSE),IFERROR(VLOOKUP(A478,$AF$225:$AK$228,2,FALSE),IFERROR(VLOOKUP(A478,$B$248:$G$251,2,FALSE),IFERROR(VLOOKUP(A478,$L$248:$Q$251,2,FALSE),IFERROR(VLOOKUP(A478,$V$248:$AA$251,2,FALSE),IFERROR(VLOOKUP(A478,$AF$248:$AK$251,2,FALSE),IFERROR(VLOOKUP(A478,$B$271:$G$274,2,FALSE),IFERROR(VLOOKUP(A478,$L$271:$Q$274,2,FALSE),IFERROR(VLOOKUP(A478,$V$271:$AA$274,2,FALSE),IFERROR(VLOOKUP(A478,$AF$271:$AK$274,2,FALSE),IFERROR(VLOOKUP(A478,$B$294:$G$297,2,FALSE),IFERROR(VLOOKUP(A478,$L$294:$Q$297,2,FALSE),IFERROR(VLOOKUP(A478,$V$294:$AA$297,2,FALSE),IFERROR(VLOOKUP(A478,$AF$294:$AK$297,2,FALSE),IFERROR(VLOOKUP(A478,$B$317:$G$320,2,FALSE),IFERROR(VLOOKUP(A478,$L$317:$Q$320,2,FALSE),IFERROR(VLOOKUP(A478,$V$317:$AA$320,2,FALSE),IFERROR(VLOOKUP(A478,$AF$317:$AK$320,2,FALSE),""))))))))))))))))))))))))))))))))</f>
        <v>-</v>
      </c>
      <c r="G478" s="269"/>
      <c r="H478" s="661"/>
      <c r="I478" s="662"/>
      <c r="J478" s="592"/>
      <c r="K478" s="592"/>
      <c r="L478" s="592"/>
      <c r="M478" s="592"/>
      <c r="N478" s="592"/>
      <c r="O478" s="592"/>
      <c r="P478" s="592"/>
      <c r="Q478" s="592"/>
      <c r="R478" s="592"/>
      <c r="S478" s="592"/>
      <c r="T478" s="680"/>
      <c r="U478" s="592"/>
      <c r="V478" s="341" t="s">
        <v>305</v>
      </c>
      <c r="W478" s="682"/>
      <c r="X478" s="682"/>
      <c r="Y478" s="682"/>
      <c r="Z478" s="682"/>
      <c r="AA478" s="682"/>
      <c r="AB478" s="683" t="str">
        <f>AB454</f>
        <v>14H15 - 16H15</v>
      </c>
      <c r="AC478" s="344"/>
      <c r="AD478" s="696"/>
      <c r="AE478" s="592"/>
      <c r="AF478" s="592"/>
      <c r="AG478" s="592"/>
      <c r="AH478" s="592"/>
      <c r="AI478" s="592"/>
      <c r="AJ478" s="592"/>
      <c r="AK478" s="592"/>
      <c r="AL478" s="592"/>
      <c r="AM478" s="592"/>
      <c r="AN478" s="592"/>
    </row>
    <row r="479" ht="13.5" customHeight="1">
      <c r="B479" s="667"/>
      <c r="C479" s="668"/>
      <c r="D479" s="668"/>
      <c r="E479" s="668"/>
      <c r="F479" s="668"/>
      <c r="G479" s="669"/>
      <c r="H479" s="668"/>
      <c r="I479" s="670"/>
      <c r="J479" s="592"/>
      <c r="K479" s="592"/>
      <c r="L479" s="592"/>
      <c r="M479" s="592"/>
      <c r="N479" s="592"/>
      <c r="O479" s="592"/>
      <c r="P479" s="592"/>
      <c r="Q479" s="592"/>
      <c r="R479" s="592"/>
      <c r="S479" s="592"/>
      <c r="T479" s="680"/>
      <c r="U479" s="592"/>
      <c r="V479" s="684">
        <v>59.0</v>
      </c>
      <c r="W479" s="620" t="str">
        <f>IF(COUNTBLANK(S473:S476)=2,IF(S473&gt;S475,M473,M475),"")</f>
        <v/>
      </c>
      <c r="AA479" s="269"/>
      <c r="AB479" s="673"/>
      <c r="AC479" s="685"/>
      <c r="AD479" s="696"/>
      <c r="AE479" s="592"/>
      <c r="AF479" s="592"/>
      <c r="AG479" s="592"/>
      <c r="AH479" s="592"/>
      <c r="AI479" s="592"/>
      <c r="AJ479" s="592"/>
      <c r="AK479" s="592"/>
      <c r="AL479" s="592"/>
      <c r="AM479" s="592"/>
      <c r="AN479" s="592"/>
    </row>
    <row r="480" ht="13.5" customHeight="1">
      <c r="A480" s="745"/>
      <c r="B480" s="592"/>
      <c r="C480" s="592"/>
      <c r="D480" s="592"/>
      <c r="E480" s="592"/>
      <c r="F480" s="592"/>
      <c r="G480" s="592"/>
      <c r="H480" s="592"/>
      <c r="I480" s="592"/>
      <c r="J480" s="592"/>
      <c r="K480" s="592"/>
      <c r="L480" s="592"/>
      <c r="M480" s="592"/>
      <c r="N480" s="592"/>
      <c r="O480" s="592"/>
      <c r="P480" s="592"/>
      <c r="Q480" s="592"/>
      <c r="R480" s="592"/>
      <c r="S480" s="592"/>
      <c r="T480" s="680"/>
      <c r="U480" s="686"/>
      <c r="V480" s="357"/>
      <c r="AA480" s="269"/>
      <c r="AC480" s="358"/>
      <c r="AD480" s="696"/>
      <c r="AE480" s="592"/>
      <c r="AF480" s="592"/>
      <c r="AG480" s="592"/>
      <c r="AH480" s="592"/>
      <c r="AI480" s="592"/>
      <c r="AJ480" s="592"/>
      <c r="AK480" s="592"/>
      <c r="AL480" s="592"/>
      <c r="AM480" s="592"/>
      <c r="AN480" s="592"/>
    </row>
    <row r="481" ht="13.5" customHeight="1">
      <c r="A481" s="746"/>
      <c r="B481" s="646" t="s">
        <v>946</v>
      </c>
      <c r="C481" s="647"/>
      <c r="D481" s="647"/>
      <c r="E481" s="647"/>
      <c r="F481" s="647"/>
      <c r="G481" s="648" t="str">
        <f>G475</f>
        <v>17H00 - 19H30 </v>
      </c>
      <c r="H481" s="649"/>
      <c r="I481" s="650"/>
      <c r="J481" s="592"/>
      <c r="K481" s="592"/>
      <c r="L481" s="592"/>
      <c r="M481" s="592"/>
      <c r="N481" s="592"/>
      <c r="O481" s="592"/>
      <c r="P481" s="592"/>
      <c r="Q481" s="592"/>
      <c r="R481" s="592"/>
      <c r="S481" s="592"/>
      <c r="T481" s="680"/>
      <c r="U481" s="592"/>
      <c r="V481" s="357"/>
      <c r="W481" s="606" t="str">
        <f>IF(COUNTBLANK(S485:S488)=2,IF(S485&gt;S487,M485,M487),"")</f>
        <v/>
      </c>
      <c r="AA481" s="269"/>
      <c r="AB481" s="687"/>
      <c r="AC481" s="688"/>
      <c r="AD481" s="696"/>
      <c r="AE481" s="592"/>
      <c r="AF481" s="592"/>
      <c r="AG481" s="592"/>
      <c r="AH481" s="592"/>
      <c r="AI481" s="592"/>
      <c r="AJ481" s="592"/>
      <c r="AK481" s="592"/>
      <c r="AL481" s="592"/>
      <c r="AM481" s="592"/>
      <c r="AN481" s="592"/>
    </row>
    <row r="482" ht="13.5" customHeight="1">
      <c r="A482" s="744" t="s">
        <v>1383</v>
      </c>
      <c r="B482" s="652" t="s">
        <v>1384</v>
      </c>
      <c r="C482" s="653" t="str">
        <f>IFERROR(VLOOKUP(A482,$B$156:$G$159,2,FALSE),IFERROR(VLOOKUP(A482,$L$156:$Q$159,2,FALSE),IFERROR(VLOOKUP(A482,$V$156:$AA$159,2,FALSE),IFERROR(VLOOKUP(A482,$AF$156:$AK$159,2,FALSE),IFERROR(VLOOKUP(A482,$B$179:$G$182,2,FALSE),IFERROR(VLOOKUP(A482,$L$179:$Q$182,2,FALSE),IFERROR(VLOOKUP(A482,$V$179:$AA$182,2,FALSE),IFERROR(VLOOKUP(A482,$AF$179:$AK$182,2,FALSE),IFERROR(VLOOKUP(A482,$B$202:$G$205,2,FALSE),IFERROR(VLOOKUP(A482,$L$202:$Q$205,2,FALSE),IFERROR(VLOOKUP(A482,$V$202:$AA$205,2,FALSE),IFERROR(VLOOKUP(A482,$AF$202:$AK$205,2,FALSE),IFERROR(VLOOKUP(A482,$B$225:$G$228,2,FALSE),IFERROR(VLOOKUP(A482,$L$225:$Q$228,2,FALSE),IFERROR(VLOOKUP(A482,$V$225:$AA$228,2,FALSE),IFERROR(VLOOKUP(A482,$AF$225:$AK$228,2,FALSE),IFERROR(VLOOKUP(A482,$B$248:$G$251,2,FALSE),IFERROR(VLOOKUP(A482,$L$248:$Q$251,2,FALSE),IFERROR(VLOOKUP(A482,$V$248:$AA$251,2,FALSE),IFERROR(VLOOKUP(A482,$AF$248:$AK$251,2,FALSE),IFERROR(VLOOKUP(A482,$B$271:$G$274,2,FALSE),IFERROR(VLOOKUP(A482,$L$271:$Q$274,2,FALSE),IFERROR(VLOOKUP(A482,$V$271:$AA$274,2,FALSE),IFERROR(VLOOKUP(A482,$AF$271:$AK$274,2,FALSE),IFERROR(VLOOKUP(A482,$B$294:$G$297,2,FALSE),IFERROR(VLOOKUP(A482,$L$294:$Q$297,2,FALSE),IFERROR(VLOOKUP(A482,$V$294:$AA$297,2,FALSE),IFERROR(VLOOKUP(A482,$AF$294:$AK$297,2,FALSE),IFERROR(VLOOKUP(A482,$B$317:$G$320,2,FALSE),IFERROR(VLOOKUP(A482,$L$317:$Q$320,2,FALSE),IFERROR(VLOOKUP(A482,$V$317:$AA$320,2,FALSE),IFERROR(VLOOKUP(A482,$AF$317:$AK$320,2,FALSE),""))))))))))))))))))))))))))))))))</f>
        <v>-</v>
      </c>
      <c r="D482" s="654"/>
      <c r="E482" s="654"/>
      <c r="F482" s="654"/>
      <c r="G482" s="655"/>
      <c r="H482" s="656"/>
      <c r="I482" s="657"/>
      <c r="J482" s="592"/>
      <c r="K482" s="592"/>
      <c r="L482" s="592"/>
      <c r="M482" s="592"/>
      <c r="N482" s="592"/>
      <c r="O482" s="592"/>
      <c r="P482" s="592"/>
      <c r="Q482" s="592"/>
      <c r="R482" s="592"/>
      <c r="S482" s="592"/>
      <c r="T482" s="680"/>
      <c r="U482" s="592"/>
      <c r="V482" s="364"/>
      <c r="W482" s="365"/>
      <c r="X482" s="365"/>
      <c r="Y482" s="365"/>
      <c r="Z482" s="365"/>
      <c r="AA482" s="366"/>
      <c r="AB482" s="365"/>
      <c r="AC482" s="367"/>
      <c r="AD482" s="696"/>
      <c r="AE482" s="592"/>
      <c r="AF482" s="592"/>
      <c r="AG482" s="592"/>
      <c r="AH482" s="592"/>
      <c r="AI482" s="592"/>
      <c r="AJ482" s="592"/>
      <c r="AK482" s="592"/>
      <c r="AL482" s="592"/>
      <c r="AM482" s="592"/>
      <c r="AN482" s="592"/>
    </row>
    <row r="483" ht="13.5" customHeight="1">
      <c r="B483" s="658"/>
      <c r="G483" s="269"/>
      <c r="I483" s="659"/>
      <c r="J483" s="592"/>
      <c r="K483" s="592"/>
      <c r="L483" s="592"/>
      <c r="M483" s="592"/>
      <c r="N483" s="592"/>
      <c r="O483" s="592"/>
      <c r="P483" s="592"/>
      <c r="Q483" s="592"/>
      <c r="R483" s="592"/>
      <c r="S483" s="592"/>
      <c r="T483" s="680"/>
      <c r="U483" s="592"/>
      <c r="V483" s="592"/>
      <c r="W483" s="592"/>
      <c r="X483" s="592"/>
      <c r="Y483" s="689"/>
      <c r="Z483" s="592"/>
      <c r="AA483" s="592"/>
      <c r="AB483" s="592"/>
      <c r="AC483" s="592"/>
      <c r="AD483" s="696"/>
      <c r="AE483" s="592"/>
      <c r="AF483" s="592"/>
      <c r="AG483" s="592"/>
      <c r="AH483" s="592"/>
      <c r="AI483" s="592"/>
      <c r="AJ483" s="592"/>
      <c r="AK483" s="592"/>
      <c r="AL483" s="592"/>
      <c r="AM483" s="592"/>
      <c r="AN483" s="592"/>
    </row>
    <row r="484" ht="13.5" customHeight="1">
      <c r="A484" s="744" t="s">
        <v>1385</v>
      </c>
      <c r="B484" s="658"/>
      <c r="C484" s="660" t="str">
        <f>IFERROR(VLOOKUP(A484,$B$156:$G$159,2,FALSE),IFERROR(VLOOKUP(A484,$L$156:$Q$159,2,FALSE),IFERROR(VLOOKUP(A484,$V$156:$AA$159,2,FALSE),IFERROR(VLOOKUP(A484,$AF$156:$AK$159,2,FALSE),IFERROR(VLOOKUP(A484,$B$179:$G$182,2,FALSE),IFERROR(VLOOKUP(A484,$L$179:$Q$182,2,FALSE),IFERROR(VLOOKUP(A484,$V$179:$AA$182,2,FALSE),IFERROR(VLOOKUP(A484,$AF$179:$AK$182,2,FALSE),IFERROR(VLOOKUP(A484,$B$202:$G$205,2,FALSE),IFERROR(VLOOKUP(A484,$L$202:$Q$205,2,FALSE),IFERROR(VLOOKUP(A484,$V$202:$AA$205,2,FALSE),IFERROR(VLOOKUP(A484,$AF$202:$AK$205,2,FALSE),IFERROR(VLOOKUP(A484,$B$225:$G$228,2,FALSE),IFERROR(VLOOKUP(A484,$L$225:$Q$228,2,FALSE),IFERROR(VLOOKUP(A484,$V$225:$AA$228,2,FALSE),IFERROR(VLOOKUP(A484,$AF$225:$AK$228,2,FALSE),IFERROR(VLOOKUP(A484,$B$248:$G$251,2,FALSE),IFERROR(VLOOKUP(A484,$L$248:$Q$251,2,FALSE),IFERROR(VLOOKUP(A484,$V$248:$AA$251,2,FALSE),IFERROR(VLOOKUP(A484,$AF$248:$AK$251,2,FALSE),IFERROR(VLOOKUP(A484,$B$271:$G$274,2,FALSE),IFERROR(VLOOKUP(A484,$L$271:$Q$274,2,FALSE),IFERROR(VLOOKUP(A484,$V$271:$AA$274,2,FALSE),IFERROR(VLOOKUP(A484,$AF$271:$AK$274,2,FALSE),IFERROR(VLOOKUP(A484,$B$294:$G$297,2,FALSE),IFERROR(VLOOKUP(A484,$L$294:$Q$297,2,FALSE),IFERROR(VLOOKUP(A484,$V$294:$AA$297,2,FALSE),IFERROR(VLOOKUP(A484,$AF$294:$AK$297,2,FALSE),IFERROR(VLOOKUP(A484,$B$317:$G$320,2,FALSE),IFERROR(VLOOKUP(A484,$L$317:$Q$320,2,FALSE),IFERROR(VLOOKUP(A484,$V$317:$AA$320,2,FALSE),IFERROR(VLOOKUP(A484,$AF$317:$AK$320,2,FALSE),""))))))))))))))))))))))))))))))))</f>
        <v>-</v>
      </c>
      <c r="G484" s="269"/>
      <c r="H484" s="661"/>
      <c r="I484" s="662"/>
      <c r="J484" s="663"/>
      <c r="K484" s="592"/>
      <c r="L484" s="664" t="s">
        <v>1313</v>
      </c>
      <c r="M484" s="665"/>
      <c r="N484" s="665"/>
      <c r="O484" s="665"/>
      <c r="P484" s="665"/>
      <c r="Q484" s="665"/>
      <c r="R484" s="666" t="str">
        <f>R472</f>
        <v>07H30- 09H30 </v>
      </c>
      <c r="S484" s="328"/>
      <c r="T484" s="680"/>
      <c r="U484" s="592"/>
      <c r="V484" s="592"/>
      <c r="W484" s="592"/>
      <c r="X484" s="592"/>
      <c r="Y484" s="689"/>
      <c r="Z484" s="592"/>
      <c r="AA484" s="592"/>
      <c r="AB484" s="592"/>
      <c r="AC484" s="592"/>
      <c r="AD484" s="696"/>
      <c r="AE484" s="592"/>
      <c r="AF484" s="592"/>
      <c r="AG484" s="592"/>
      <c r="AH484" s="592"/>
      <c r="AI484" s="592"/>
      <c r="AJ484" s="592"/>
      <c r="AK484" s="592"/>
      <c r="AL484" s="592"/>
      <c r="AM484" s="592"/>
      <c r="AN484" s="592"/>
    </row>
    <row r="485" ht="13.5" customHeight="1">
      <c r="B485" s="667"/>
      <c r="C485" s="668"/>
      <c r="D485" s="668"/>
      <c r="E485" s="668"/>
      <c r="F485" s="668"/>
      <c r="G485" s="669"/>
      <c r="H485" s="668"/>
      <c r="I485" s="670"/>
      <c r="J485" s="671"/>
      <c r="K485" s="592"/>
      <c r="L485" s="672">
        <v>60.0</v>
      </c>
      <c r="M485" s="620" t="str">
        <f>IF(COUNTBLANK(I482:I485)=2,IF(I482&gt;I484,C482,C484),"")</f>
        <v/>
      </c>
      <c r="Q485" s="269"/>
      <c r="R485" s="673"/>
      <c r="S485" s="674"/>
      <c r="T485" s="680"/>
      <c r="U485" s="592"/>
      <c r="V485" s="592"/>
      <c r="W485" s="592"/>
      <c r="X485" s="592"/>
      <c r="Y485" s="689"/>
      <c r="Z485" s="592"/>
      <c r="AA485" s="592"/>
      <c r="AB485" s="592"/>
      <c r="AC485" s="592"/>
      <c r="AD485" s="696"/>
      <c r="AE485" s="592"/>
      <c r="AF485" s="592"/>
      <c r="AG485" s="592"/>
      <c r="AH485" s="592"/>
      <c r="AI485" s="592"/>
      <c r="AJ485" s="592"/>
      <c r="AK485" s="592"/>
      <c r="AL485" s="592"/>
      <c r="AM485" s="592"/>
      <c r="AN485" s="592"/>
    </row>
    <row r="486" ht="13.5" customHeight="1">
      <c r="A486" s="745"/>
      <c r="B486" s="592"/>
      <c r="C486" s="592"/>
      <c r="D486" s="592"/>
      <c r="E486" s="592"/>
      <c r="F486" s="592"/>
      <c r="G486" s="592"/>
      <c r="H486" s="592"/>
      <c r="I486" s="592"/>
      <c r="J486" s="671"/>
      <c r="K486" s="675"/>
      <c r="L486" s="334"/>
      <c r="Q486" s="269"/>
      <c r="S486" s="335"/>
      <c r="T486" s="690"/>
      <c r="U486" s="592"/>
      <c r="V486" s="592"/>
      <c r="W486" s="592"/>
      <c r="X486" s="592"/>
      <c r="Y486" s="689"/>
      <c r="Z486" s="592"/>
      <c r="AA486" s="592"/>
      <c r="AB486" s="592"/>
      <c r="AC486" s="592"/>
      <c r="AD486" s="696"/>
      <c r="AE486" s="592"/>
      <c r="AF486" s="592"/>
      <c r="AG486" s="592"/>
      <c r="AH486" s="592"/>
      <c r="AI486" s="592"/>
      <c r="AJ486" s="592"/>
      <c r="AK486" s="592"/>
      <c r="AL486" s="592"/>
      <c r="AM486" s="592"/>
      <c r="AN486" s="592"/>
    </row>
    <row r="487" ht="13.5" customHeight="1">
      <c r="A487" s="746"/>
      <c r="B487" s="646" t="s">
        <v>946</v>
      </c>
      <c r="C487" s="647"/>
      <c r="D487" s="647"/>
      <c r="E487" s="647"/>
      <c r="F487" s="647"/>
      <c r="G487" s="648" t="str">
        <f>G481</f>
        <v>17H00 - 19H30 </v>
      </c>
      <c r="H487" s="649"/>
      <c r="I487" s="650"/>
      <c r="J487" s="671"/>
      <c r="K487" s="592"/>
      <c r="L487" s="334"/>
      <c r="M487" s="676" t="str">
        <f>IF(COUNTBLANK(I488:I491)=2,IF(I488&gt;I490,C488,C490),"")</f>
        <v/>
      </c>
      <c r="Q487" s="269"/>
      <c r="R487" s="677"/>
      <c r="S487" s="678"/>
      <c r="T487" s="592"/>
      <c r="U487" s="592"/>
      <c r="V487" s="592"/>
      <c r="W487" s="592"/>
      <c r="X487" s="592"/>
      <c r="Y487" s="689"/>
      <c r="Z487" s="592"/>
      <c r="AA487" s="592"/>
      <c r="AB487" s="592"/>
      <c r="AC487" s="592"/>
      <c r="AD487" s="696"/>
      <c r="AE487" s="592"/>
      <c r="AF487" s="592"/>
      <c r="AG487" s="592"/>
      <c r="AH487" s="592"/>
      <c r="AI487" s="592"/>
      <c r="AJ487" s="592"/>
      <c r="AK487" s="592"/>
      <c r="AL487" s="592"/>
      <c r="AM487" s="592"/>
      <c r="AN487" s="592"/>
    </row>
    <row r="488" ht="13.5" customHeight="1">
      <c r="A488" s="744" t="s">
        <v>1386</v>
      </c>
      <c r="B488" s="652" t="s">
        <v>1387</v>
      </c>
      <c r="C488" s="653" t="str">
        <f>IFERROR(VLOOKUP(A488,$B$156:$G$159,2,FALSE),IFERROR(VLOOKUP(A488,$L$156:$Q$159,2,FALSE),IFERROR(VLOOKUP(A488,$V$156:$AA$159,2,FALSE),IFERROR(VLOOKUP(A488,$AF$156:$AK$159,2,FALSE),IFERROR(VLOOKUP(A488,$B$179:$G$182,2,FALSE),IFERROR(VLOOKUP(A488,$L$179:$Q$182,2,FALSE),IFERROR(VLOOKUP(A488,$V$179:$AA$182,2,FALSE),IFERROR(VLOOKUP(A488,$AF$179:$AK$182,2,FALSE),IFERROR(VLOOKUP(A488,$B$202:$G$205,2,FALSE),IFERROR(VLOOKUP(A488,$L$202:$Q$205,2,FALSE),IFERROR(VLOOKUP(A488,$V$202:$AA$205,2,FALSE),IFERROR(VLOOKUP(A488,$AF$202:$AK$205,2,FALSE),IFERROR(VLOOKUP(A488,$B$225:$G$228,2,FALSE),IFERROR(VLOOKUP(A488,$L$225:$Q$228,2,FALSE),IFERROR(VLOOKUP(A488,$V$225:$AA$228,2,FALSE),IFERROR(VLOOKUP(A488,$AF$225:$AK$228,2,FALSE),IFERROR(VLOOKUP(A488,$B$248:$G$251,2,FALSE),IFERROR(VLOOKUP(A488,$L$248:$Q$251,2,FALSE),IFERROR(VLOOKUP(A488,$V$248:$AA$251,2,FALSE),IFERROR(VLOOKUP(A488,$AF$248:$AK$251,2,FALSE),IFERROR(VLOOKUP(A488,$B$271:$G$274,2,FALSE),IFERROR(VLOOKUP(A488,$L$271:$Q$274,2,FALSE),IFERROR(VLOOKUP(A488,$V$271:$AA$274,2,FALSE),IFERROR(VLOOKUP(A488,$AF$271:$AK$274,2,FALSE),IFERROR(VLOOKUP(A488,$B$294:$G$297,2,FALSE),IFERROR(VLOOKUP(A488,$L$294:$Q$297,2,FALSE),IFERROR(VLOOKUP(A488,$V$294:$AA$297,2,FALSE),IFERROR(VLOOKUP(A488,$AF$294:$AK$297,2,FALSE),IFERROR(VLOOKUP(A488,$B$317:$G$320,2,FALSE),IFERROR(VLOOKUP(A488,$L$317:$Q$320,2,FALSE),IFERROR(VLOOKUP(A488,$V$317:$AA$320,2,FALSE),IFERROR(VLOOKUP(A488,$AF$317:$AK$320,2,FALSE),""))))))))))))))))))))))))))))))))</f>
        <v>-</v>
      </c>
      <c r="D488" s="654"/>
      <c r="E488" s="654"/>
      <c r="F488" s="654"/>
      <c r="G488" s="655"/>
      <c r="H488" s="656"/>
      <c r="I488" s="657"/>
      <c r="J488" s="671"/>
      <c r="K488" s="592"/>
      <c r="L488" s="345"/>
      <c r="M488" s="346"/>
      <c r="N488" s="346"/>
      <c r="O488" s="346"/>
      <c r="P488" s="346"/>
      <c r="Q488" s="347"/>
      <c r="R488" s="346"/>
      <c r="S488" s="348"/>
      <c r="T488" s="592"/>
      <c r="U488" s="592"/>
      <c r="V488" s="592"/>
      <c r="W488" s="592"/>
      <c r="X488" s="592"/>
      <c r="Y488" s="689"/>
      <c r="Z488" s="592"/>
      <c r="AA488" s="592"/>
      <c r="AB488" s="592"/>
      <c r="AC488" s="592"/>
      <c r="AD488" s="696"/>
      <c r="AE488" s="592"/>
      <c r="AF488" s="592"/>
      <c r="AG488" s="592"/>
      <c r="AH488" s="592"/>
      <c r="AI488" s="592"/>
      <c r="AJ488" s="592"/>
      <c r="AK488" s="592"/>
      <c r="AL488" s="592"/>
      <c r="AM488" s="592"/>
      <c r="AN488" s="592"/>
    </row>
    <row r="489" ht="13.5" customHeight="1">
      <c r="B489" s="658"/>
      <c r="G489" s="269"/>
      <c r="I489" s="659"/>
      <c r="J489" s="681"/>
      <c r="K489" s="592"/>
      <c r="L489" s="592"/>
      <c r="M489" s="592"/>
      <c r="N489" s="592"/>
      <c r="O489" s="592"/>
      <c r="P489" s="592"/>
      <c r="Q489" s="592"/>
      <c r="R489" s="592"/>
      <c r="S489" s="592"/>
      <c r="T489" s="592"/>
      <c r="U489" s="592"/>
      <c r="V489" s="592"/>
      <c r="W489" s="592"/>
      <c r="X489" s="592"/>
      <c r="Y489" s="689"/>
      <c r="Z489" s="592"/>
      <c r="AA489" s="592"/>
      <c r="AB489" s="592"/>
      <c r="AC489" s="592"/>
      <c r="AD489" s="696"/>
      <c r="AE489" s="592"/>
      <c r="AF489" s="592"/>
      <c r="AG489" s="592"/>
      <c r="AH489" s="592"/>
      <c r="AI489" s="592"/>
      <c r="AJ489" s="592"/>
      <c r="AK489" s="592"/>
      <c r="AL489" s="592"/>
      <c r="AM489" s="592"/>
      <c r="AN489" s="592"/>
    </row>
    <row r="490" ht="13.5" customHeight="1">
      <c r="A490" s="744" t="s">
        <v>1388</v>
      </c>
      <c r="B490" s="658"/>
      <c r="C490" s="660" t="str">
        <f>IFERROR(VLOOKUP(A490,$B$156:$G$159,2,FALSE),IFERROR(VLOOKUP(A490,$L$156:$Q$159,2,FALSE),IFERROR(VLOOKUP(A490,$V$156:$AA$159,2,FALSE),IFERROR(VLOOKUP(A490,$AF$156:$AK$159,2,FALSE),IFERROR(VLOOKUP(A490,$B$179:$G$182,2,FALSE),IFERROR(VLOOKUP(A490,$L$179:$Q$182,2,FALSE),IFERROR(VLOOKUP(A490,$V$179:$AA$182,2,FALSE),IFERROR(VLOOKUP(A490,$AF$179:$AK$182,2,FALSE),IFERROR(VLOOKUP(A490,$B$202:$G$205,2,FALSE),IFERROR(VLOOKUP(A490,$L$202:$Q$205,2,FALSE),IFERROR(VLOOKUP(A490,$V$202:$AA$205,2,FALSE),IFERROR(VLOOKUP(A490,$AF$202:$AK$205,2,FALSE),IFERROR(VLOOKUP(A490,$B$225:$G$228,2,FALSE),IFERROR(VLOOKUP(A490,$L$225:$Q$228,2,FALSE),IFERROR(VLOOKUP(A490,$V$225:$AA$228,2,FALSE),IFERROR(VLOOKUP(A490,$AF$225:$AK$228,2,FALSE),IFERROR(VLOOKUP(A490,$B$248:$G$251,2,FALSE),IFERROR(VLOOKUP(A490,$L$248:$Q$251,2,FALSE),IFERROR(VLOOKUP(A490,$V$248:$AA$251,2,FALSE),IFERROR(VLOOKUP(A490,$AF$248:$AK$251,2,FALSE),IFERROR(VLOOKUP(A490,$B$271:$G$274,2,FALSE),IFERROR(VLOOKUP(A490,$L$271:$Q$274,2,FALSE),IFERROR(VLOOKUP(A490,$V$271:$AA$274,2,FALSE),IFERROR(VLOOKUP(A490,$AF$271:$AK$274,2,FALSE),IFERROR(VLOOKUP(A490,$B$294:$G$297,2,FALSE),IFERROR(VLOOKUP(A490,$L$294:$Q$297,2,FALSE),IFERROR(VLOOKUP(A490,$V$294:$AA$297,2,FALSE),IFERROR(VLOOKUP(A490,$AF$294:$AK$297,2,FALSE),IFERROR(VLOOKUP(A490,$B$317:$G$320,2,FALSE),IFERROR(VLOOKUP(A490,$L$317:$Q$320,2,FALSE),IFERROR(VLOOKUP(A490,$V$317:$AA$320,2,FALSE),IFERROR(VLOOKUP(A490,$AF$317:$AK$320,2,FALSE),""))))))))))))))))))))))))))))))))</f>
        <v>-</v>
      </c>
      <c r="G490" s="269"/>
      <c r="H490" s="661"/>
      <c r="I490" s="662"/>
      <c r="J490" s="592"/>
      <c r="K490" s="592"/>
      <c r="L490" s="592"/>
      <c r="M490" s="592"/>
      <c r="N490" s="592"/>
      <c r="O490" s="592"/>
      <c r="P490" s="592"/>
      <c r="Q490" s="592"/>
      <c r="R490" s="592"/>
      <c r="S490" s="592"/>
      <c r="T490" s="592"/>
      <c r="U490" s="592"/>
      <c r="V490" s="373" t="s">
        <v>83</v>
      </c>
      <c r="W490" s="691"/>
      <c r="X490" s="691"/>
      <c r="Y490" s="691"/>
      <c r="Z490" s="691"/>
      <c r="AA490" s="691"/>
      <c r="AB490" s="692" t="str">
        <f>AB442</f>
        <v>17H00 - 19H00</v>
      </c>
      <c r="AC490" s="265"/>
      <c r="AD490" s="696"/>
      <c r="AE490" s="592"/>
      <c r="AF490" s="592"/>
      <c r="AG490" s="592"/>
      <c r="AH490" s="592"/>
      <c r="AI490" s="592"/>
      <c r="AJ490" s="592"/>
      <c r="AK490" s="592"/>
      <c r="AL490" s="592"/>
      <c r="AM490" s="592"/>
      <c r="AN490" s="592"/>
    </row>
    <row r="491" ht="13.5" customHeight="1">
      <c r="B491" s="667"/>
      <c r="C491" s="668"/>
      <c r="D491" s="668"/>
      <c r="E491" s="668"/>
      <c r="F491" s="668"/>
      <c r="G491" s="669"/>
      <c r="H491" s="668"/>
      <c r="I491" s="670"/>
      <c r="J491" s="592"/>
      <c r="K491" s="592"/>
      <c r="L491" s="592"/>
      <c r="M491" s="592"/>
      <c r="N491" s="592"/>
      <c r="O491" s="592"/>
      <c r="P491" s="592"/>
      <c r="Q491" s="592"/>
      <c r="R491" s="592"/>
      <c r="S491" s="592"/>
      <c r="T491" s="592"/>
      <c r="U491" s="592"/>
      <c r="V491" s="693">
        <v>62.0</v>
      </c>
      <c r="W491" s="620" t="str">
        <f>IF(COUNTBLANK(AC479:AC482)=2,IF(AC479&gt;AC481,W479,W481),"")</f>
        <v/>
      </c>
      <c r="AA491" s="269"/>
      <c r="AB491" s="673"/>
      <c r="AC491" s="271"/>
      <c r="AD491" s="696"/>
      <c r="AE491" s="592"/>
      <c r="AF491" s="592"/>
      <c r="AG491" s="592"/>
      <c r="AH491" s="592"/>
      <c r="AI491" s="592"/>
      <c r="AJ491" s="592"/>
      <c r="AK491" s="592"/>
      <c r="AL491" s="592"/>
      <c r="AM491" s="592"/>
      <c r="AN491" s="592"/>
    </row>
    <row r="492" ht="13.5" customHeight="1">
      <c r="A492" s="745"/>
      <c r="B492" s="592"/>
      <c r="C492" s="592"/>
      <c r="D492" s="592"/>
      <c r="E492" s="592"/>
      <c r="F492" s="592"/>
      <c r="G492" s="592"/>
      <c r="H492" s="592"/>
      <c r="I492" s="592"/>
      <c r="J492" s="592"/>
      <c r="K492" s="592"/>
      <c r="L492" s="592"/>
      <c r="M492" s="592"/>
      <c r="N492" s="592"/>
      <c r="O492" s="592"/>
      <c r="P492" s="592"/>
      <c r="Q492" s="592"/>
      <c r="R492" s="592"/>
      <c r="S492" s="592"/>
      <c r="T492" s="592"/>
      <c r="U492" s="592"/>
      <c r="V492" s="378"/>
      <c r="AA492" s="269"/>
      <c r="AC492" s="267"/>
      <c r="AD492" s="704"/>
      <c r="AE492" s="592"/>
      <c r="AF492" s="592"/>
      <c r="AG492" s="592"/>
      <c r="AH492" s="592"/>
      <c r="AI492" s="592"/>
      <c r="AJ492" s="592"/>
      <c r="AK492" s="592"/>
      <c r="AL492" s="592"/>
      <c r="AM492" s="592"/>
      <c r="AN492" s="592"/>
    </row>
    <row r="493" ht="13.5" customHeight="1">
      <c r="A493" s="746"/>
      <c r="B493" s="646" t="s">
        <v>946</v>
      </c>
      <c r="C493" s="647"/>
      <c r="D493" s="647"/>
      <c r="E493" s="647"/>
      <c r="F493" s="647"/>
      <c r="G493" s="648" t="str">
        <f>G487</f>
        <v>17H00 - 19H30 </v>
      </c>
      <c r="H493" s="649"/>
      <c r="I493" s="650"/>
      <c r="J493" s="592"/>
      <c r="K493" s="592"/>
      <c r="L493" s="592"/>
      <c r="M493" s="592"/>
      <c r="N493" s="592"/>
      <c r="O493" s="592"/>
      <c r="P493" s="592"/>
      <c r="Q493" s="592"/>
      <c r="R493" s="592"/>
      <c r="S493" s="592"/>
      <c r="T493" s="592"/>
      <c r="U493" s="592"/>
      <c r="V493" s="378"/>
      <c r="W493" s="613" t="str">
        <f>IF(COUNTBLANK(AC503:AC506)=2,IF(AC503&gt;AC505,W503,W505),"")</f>
        <v/>
      </c>
      <c r="AA493" s="269"/>
      <c r="AB493" s="694"/>
      <c r="AC493" s="273"/>
      <c r="AD493" s="592"/>
      <c r="AE493" s="592"/>
      <c r="AF493" s="592"/>
      <c r="AG493" s="592"/>
      <c r="AH493" s="592"/>
      <c r="AI493" s="592"/>
      <c r="AJ493" s="592"/>
      <c r="AK493" s="592"/>
      <c r="AL493" s="592"/>
      <c r="AM493" s="592"/>
      <c r="AN493" s="592"/>
    </row>
    <row r="494" ht="13.5" customHeight="1">
      <c r="A494" s="744" t="s">
        <v>1389</v>
      </c>
      <c r="B494" s="652" t="s">
        <v>1390</v>
      </c>
      <c r="C494" s="653" t="str">
        <f>IFERROR(VLOOKUP(A494,$B$156:$G$159,2,FALSE),IFERROR(VLOOKUP(A494,$L$156:$Q$159,2,FALSE),IFERROR(VLOOKUP(A494,$V$156:$AA$159,2,FALSE),IFERROR(VLOOKUP(A494,$AF$156:$AK$159,2,FALSE),IFERROR(VLOOKUP(A494,$B$179:$G$182,2,FALSE),IFERROR(VLOOKUP(A494,$L$179:$Q$182,2,FALSE),IFERROR(VLOOKUP(A494,$V$179:$AA$182,2,FALSE),IFERROR(VLOOKUP(A494,$AF$179:$AK$182,2,FALSE),IFERROR(VLOOKUP(A494,$B$202:$G$205,2,FALSE),IFERROR(VLOOKUP(A494,$L$202:$Q$205,2,FALSE),IFERROR(VLOOKUP(A494,$V$202:$AA$205,2,FALSE),IFERROR(VLOOKUP(A494,$AF$202:$AK$205,2,FALSE),IFERROR(VLOOKUP(A494,$B$225:$G$228,2,FALSE),IFERROR(VLOOKUP(A494,$L$225:$Q$228,2,FALSE),IFERROR(VLOOKUP(A494,$V$225:$AA$228,2,FALSE),IFERROR(VLOOKUP(A494,$AF$225:$AK$228,2,FALSE),IFERROR(VLOOKUP(A494,$B$248:$G$251,2,FALSE),IFERROR(VLOOKUP(A494,$L$248:$Q$251,2,FALSE),IFERROR(VLOOKUP(A494,$V$248:$AA$251,2,FALSE),IFERROR(VLOOKUP(A494,$AF$248:$AK$251,2,FALSE),IFERROR(VLOOKUP(A494,$B$271:$G$274,2,FALSE),IFERROR(VLOOKUP(A494,$L$271:$Q$274,2,FALSE),IFERROR(VLOOKUP(A494,$V$271:$AA$274,2,FALSE),IFERROR(VLOOKUP(A494,$AF$271:$AK$274,2,FALSE),IFERROR(VLOOKUP(A494,$B$294:$G$297,2,FALSE),IFERROR(VLOOKUP(A494,$L$294:$Q$297,2,FALSE),IFERROR(VLOOKUP(A494,$V$294:$AA$297,2,FALSE),IFERROR(VLOOKUP(A494,$AF$294:$AK$297,2,FALSE),IFERROR(VLOOKUP(A494,$B$317:$G$320,2,FALSE),IFERROR(VLOOKUP(A494,$L$317:$Q$320,2,FALSE),IFERROR(VLOOKUP(A494,$V$317:$AA$320,2,FALSE),IFERROR(VLOOKUP(A494,$AF$317:$AK$320,2,FALSE),""))))))))))))))))))))))))))))))))</f>
        <v>-</v>
      </c>
      <c r="D494" s="654"/>
      <c r="E494" s="654"/>
      <c r="F494" s="654"/>
      <c r="G494" s="655"/>
      <c r="H494" s="656"/>
      <c r="I494" s="657"/>
      <c r="J494" s="592"/>
      <c r="K494" s="592"/>
      <c r="L494" s="592"/>
      <c r="M494" s="592"/>
      <c r="N494" s="592"/>
      <c r="O494" s="592"/>
      <c r="P494" s="592"/>
      <c r="Q494" s="592"/>
      <c r="R494" s="592"/>
      <c r="S494" s="592"/>
      <c r="T494" s="592"/>
      <c r="U494" s="592"/>
      <c r="V494" s="382"/>
      <c r="W494" s="281"/>
      <c r="X494" s="281"/>
      <c r="Y494" s="281"/>
      <c r="Z494" s="281"/>
      <c r="AA494" s="280"/>
      <c r="AB494" s="281"/>
      <c r="AC494" s="282"/>
      <c r="AD494" s="592"/>
      <c r="AE494" s="592"/>
      <c r="AF494" s="592"/>
      <c r="AG494" s="592"/>
      <c r="AH494" s="592"/>
      <c r="AI494" s="592"/>
      <c r="AJ494" s="592"/>
      <c r="AK494" s="592"/>
      <c r="AL494" s="592"/>
      <c r="AM494" s="592"/>
      <c r="AN494" s="592"/>
    </row>
    <row r="495" ht="13.5" customHeight="1">
      <c r="B495" s="658"/>
      <c r="G495" s="269"/>
      <c r="I495" s="659"/>
      <c r="J495" s="592"/>
      <c r="K495" s="592"/>
      <c r="L495" s="592"/>
      <c r="M495" s="592"/>
      <c r="N495" s="592"/>
      <c r="O495" s="592"/>
      <c r="P495" s="592"/>
      <c r="Q495" s="592"/>
      <c r="R495" s="592"/>
      <c r="S495" s="592"/>
      <c r="T495" s="592"/>
      <c r="U495" s="592"/>
      <c r="V495" s="592"/>
      <c r="W495" s="592"/>
      <c r="X495" s="592"/>
      <c r="Y495" s="689"/>
      <c r="Z495" s="592"/>
      <c r="AA495" s="592"/>
      <c r="AB495" s="592"/>
      <c r="AC495" s="592"/>
      <c r="AD495" s="592"/>
      <c r="AE495" s="592"/>
      <c r="AF495" s="592"/>
      <c r="AG495" s="592"/>
      <c r="AH495" s="592"/>
      <c r="AI495" s="592"/>
      <c r="AJ495" s="592"/>
      <c r="AK495" s="592"/>
      <c r="AL495" s="592"/>
      <c r="AM495" s="592"/>
      <c r="AN495" s="592"/>
    </row>
    <row r="496" ht="13.5" customHeight="1">
      <c r="A496" s="744" t="s">
        <v>1391</v>
      </c>
      <c r="B496" s="658"/>
      <c r="C496" s="660" t="str">
        <f>IFERROR(VLOOKUP(A496,$B$156:$G$159,2,FALSE),IFERROR(VLOOKUP(A496,$L$156:$Q$159,2,FALSE),IFERROR(VLOOKUP(A496,$V$156:$AA$159,2,FALSE),IFERROR(VLOOKUP(A496,$AF$156:$AK$159,2,FALSE),IFERROR(VLOOKUP(A496,$B$179:$G$182,2,FALSE),IFERROR(VLOOKUP(A496,$L$179:$Q$182,2,FALSE),IFERROR(VLOOKUP(A496,$V$179:$AA$182,2,FALSE),IFERROR(VLOOKUP(A496,$AF$179:$AK$182,2,FALSE),IFERROR(VLOOKUP(A496,$B$202:$G$205,2,FALSE),IFERROR(VLOOKUP(A496,$L$202:$Q$205,2,FALSE),IFERROR(VLOOKUP(A496,$V$202:$AA$205,2,FALSE),IFERROR(VLOOKUP(A496,$AF$202:$AK$205,2,FALSE),IFERROR(VLOOKUP(A496,$B$225:$G$228,2,FALSE),IFERROR(VLOOKUP(A496,$L$225:$Q$228,2,FALSE),IFERROR(VLOOKUP(A496,$V$225:$AA$228,2,FALSE),IFERROR(VLOOKUP(A496,$AF$225:$AK$228,2,FALSE),IFERROR(VLOOKUP(A496,$B$248:$G$251,2,FALSE),IFERROR(VLOOKUP(A496,$L$248:$Q$251,2,FALSE),IFERROR(VLOOKUP(A496,$V$248:$AA$251,2,FALSE),IFERROR(VLOOKUP(A496,$AF$248:$AK$251,2,FALSE),IFERROR(VLOOKUP(A496,$B$271:$G$274,2,FALSE),IFERROR(VLOOKUP(A496,$L$271:$Q$274,2,FALSE),IFERROR(VLOOKUP(A496,$V$271:$AA$274,2,FALSE),IFERROR(VLOOKUP(A496,$AF$271:$AK$274,2,FALSE),IFERROR(VLOOKUP(A496,$B$294:$G$297,2,FALSE),IFERROR(VLOOKUP(A496,$L$294:$Q$297,2,FALSE),IFERROR(VLOOKUP(A496,$V$294:$AA$297,2,FALSE),IFERROR(VLOOKUP(A496,$AF$294:$AK$297,2,FALSE),IFERROR(VLOOKUP(A496,$B$317:$G$320,2,FALSE),IFERROR(VLOOKUP(A496,$L$317:$Q$320,2,FALSE),IFERROR(VLOOKUP(A496,$V$317:$AA$320,2,FALSE),IFERROR(VLOOKUP(A496,$AF$317:$AK$320,2,FALSE),""))))))))))))))))))))))))))))))))</f>
        <v>-</v>
      </c>
      <c r="G496" s="269"/>
      <c r="H496" s="661"/>
      <c r="I496" s="662"/>
      <c r="J496" s="663"/>
      <c r="K496" s="592"/>
      <c r="L496" s="664" t="s">
        <v>1313</v>
      </c>
      <c r="M496" s="665"/>
      <c r="N496" s="665"/>
      <c r="O496" s="665"/>
      <c r="P496" s="665"/>
      <c r="Q496" s="665"/>
      <c r="R496" s="666" t="str">
        <f>R484</f>
        <v>07H30- 09H30 </v>
      </c>
      <c r="S496" s="328"/>
      <c r="T496" s="592"/>
      <c r="U496" s="592"/>
      <c r="V496" s="592"/>
      <c r="W496" s="592"/>
      <c r="X496" s="592"/>
      <c r="Y496" s="689"/>
      <c r="Z496" s="592"/>
      <c r="AA496" s="592"/>
      <c r="AB496" s="592"/>
      <c r="AC496" s="592"/>
      <c r="AD496" s="592"/>
      <c r="AE496" s="592"/>
      <c r="AF496" s="592"/>
      <c r="AG496" s="592"/>
      <c r="AH496" s="592"/>
      <c r="AI496" s="592"/>
      <c r="AJ496" s="592"/>
      <c r="AK496" s="592"/>
      <c r="AL496" s="592"/>
      <c r="AM496" s="592"/>
      <c r="AN496" s="592"/>
    </row>
    <row r="497" ht="13.5" customHeight="1">
      <c r="B497" s="667"/>
      <c r="C497" s="668"/>
      <c r="D497" s="668"/>
      <c r="E497" s="668"/>
      <c r="F497" s="668"/>
      <c r="G497" s="669"/>
      <c r="H497" s="668"/>
      <c r="I497" s="670"/>
      <c r="J497" s="671"/>
      <c r="K497" s="592"/>
      <c r="L497" s="672">
        <v>63.0</v>
      </c>
      <c r="M497" s="620" t="str">
        <f>IF(COUNTBLANK(I494:I497)=2,IF(I494&gt;I496,C494,C496),"")</f>
        <v/>
      </c>
      <c r="Q497" s="269"/>
      <c r="R497" s="673"/>
      <c r="S497" s="674"/>
      <c r="T497" s="592"/>
      <c r="U497" s="592"/>
      <c r="V497" s="592"/>
      <c r="W497" s="592"/>
      <c r="X497" s="592"/>
      <c r="Y497" s="689"/>
      <c r="Z497" s="592"/>
      <c r="AA497" s="592"/>
      <c r="AB497" s="592"/>
      <c r="AC497" s="592"/>
      <c r="AD497" s="592"/>
      <c r="AE497" s="592"/>
      <c r="AF497" s="592"/>
      <c r="AG497" s="592"/>
      <c r="AH497" s="592"/>
      <c r="AI497" s="592"/>
      <c r="AJ497" s="592"/>
      <c r="AK497" s="592"/>
      <c r="AL497" s="592"/>
      <c r="AM497" s="592"/>
      <c r="AN497" s="592"/>
    </row>
    <row r="498" ht="13.5" customHeight="1">
      <c r="A498" s="745"/>
      <c r="B498" s="592"/>
      <c r="C498" s="592"/>
      <c r="D498" s="592"/>
      <c r="E498" s="592"/>
      <c r="F498" s="592"/>
      <c r="G498" s="592"/>
      <c r="H498" s="592"/>
      <c r="I498" s="592"/>
      <c r="J498" s="671"/>
      <c r="K498" s="675"/>
      <c r="L498" s="334"/>
      <c r="Q498" s="269"/>
      <c r="S498" s="335"/>
      <c r="T498" s="592"/>
      <c r="U498" s="592"/>
      <c r="V498" s="592"/>
      <c r="W498" s="592"/>
      <c r="X498" s="592"/>
      <c r="Y498" s="689"/>
      <c r="Z498" s="592"/>
      <c r="AA498" s="592"/>
      <c r="AB498" s="592"/>
      <c r="AC498" s="592"/>
      <c r="AD498" s="592"/>
      <c r="AE498" s="592"/>
      <c r="AF498" s="592"/>
      <c r="AG498" s="592"/>
      <c r="AH498" s="592"/>
      <c r="AI498" s="592"/>
      <c r="AJ498" s="592"/>
      <c r="AK498" s="592"/>
      <c r="AL498" s="592"/>
      <c r="AM498" s="592"/>
      <c r="AN498" s="592"/>
    </row>
    <row r="499" ht="13.5" customHeight="1">
      <c r="A499" s="746"/>
      <c r="B499" s="646" t="s">
        <v>946</v>
      </c>
      <c r="C499" s="647"/>
      <c r="D499" s="647"/>
      <c r="E499" s="647"/>
      <c r="F499" s="647"/>
      <c r="G499" s="648" t="str">
        <f>G493</f>
        <v>17H00 - 19H30 </v>
      </c>
      <c r="H499" s="649"/>
      <c r="I499" s="650"/>
      <c r="J499" s="671"/>
      <c r="K499" s="592"/>
      <c r="L499" s="334"/>
      <c r="M499" s="676" t="str">
        <f>IF(COUNTBLANK(I500:I503)=2,IF(I500&gt;I502,C500,C502),"")</f>
        <v/>
      </c>
      <c r="Q499" s="269"/>
      <c r="R499" s="677"/>
      <c r="S499" s="678"/>
      <c r="T499" s="679"/>
      <c r="U499" s="592"/>
      <c r="V499" s="592"/>
      <c r="W499" s="592"/>
      <c r="X499" s="592"/>
      <c r="Y499" s="689"/>
      <c r="Z499" s="592"/>
      <c r="AA499" s="592"/>
      <c r="AB499" s="592"/>
      <c r="AC499" s="592"/>
      <c r="AD499" s="592"/>
      <c r="AE499" s="592"/>
      <c r="AF499" s="592"/>
      <c r="AG499" s="592"/>
      <c r="AH499" s="592"/>
      <c r="AI499" s="592"/>
      <c r="AJ499" s="592"/>
      <c r="AK499" s="592"/>
      <c r="AL499" s="592"/>
      <c r="AM499" s="592"/>
      <c r="AN499" s="592"/>
    </row>
    <row r="500" ht="13.5" customHeight="1">
      <c r="A500" s="744" t="s">
        <v>1392</v>
      </c>
      <c r="B500" s="652" t="s">
        <v>1393</v>
      </c>
      <c r="C500" s="653" t="str">
        <f>IFERROR(VLOOKUP(A500,$B$156:$G$159,2,FALSE),IFERROR(VLOOKUP(A500,$L$156:$Q$159,2,FALSE),IFERROR(VLOOKUP(A500,$V$156:$AA$159,2,FALSE),IFERROR(VLOOKUP(A500,$AF$156:$AK$159,2,FALSE),IFERROR(VLOOKUP(A500,$B$179:$G$182,2,FALSE),IFERROR(VLOOKUP(A500,$L$179:$Q$182,2,FALSE),IFERROR(VLOOKUP(A500,$V$179:$AA$182,2,FALSE),IFERROR(VLOOKUP(A500,$AF$179:$AK$182,2,FALSE),IFERROR(VLOOKUP(A500,$B$202:$G$205,2,FALSE),IFERROR(VLOOKUP(A500,$L$202:$Q$205,2,FALSE),IFERROR(VLOOKUP(A500,$V$202:$AA$205,2,FALSE),IFERROR(VLOOKUP(A500,$AF$202:$AK$205,2,FALSE),IFERROR(VLOOKUP(A500,$B$225:$G$228,2,FALSE),IFERROR(VLOOKUP(A500,$L$225:$Q$228,2,FALSE),IFERROR(VLOOKUP(A500,$V$225:$AA$228,2,FALSE),IFERROR(VLOOKUP(A500,$AF$225:$AK$228,2,FALSE),IFERROR(VLOOKUP(A500,$B$248:$G$251,2,FALSE),IFERROR(VLOOKUP(A500,$L$248:$Q$251,2,FALSE),IFERROR(VLOOKUP(A500,$V$248:$AA$251,2,FALSE),IFERROR(VLOOKUP(A500,$AF$248:$AK$251,2,FALSE),IFERROR(VLOOKUP(A500,$B$271:$G$274,2,FALSE),IFERROR(VLOOKUP(A500,$L$271:$Q$274,2,FALSE),IFERROR(VLOOKUP(A500,$V$271:$AA$274,2,FALSE),IFERROR(VLOOKUP(A500,$AF$271:$AK$274,2,FALSE),IFERROR(VLOOKUP(A500,$B$294:$G$297,2,FALSE),IFERROR(VLOOKUP(A500,$L$294:$Q$297,2,FALSE),IFERROR(VLOOKUP(A500,$V$294:$AA$297,2,FALSE),IFERROR(VLOOKUP(A500,$AF$294:$AK$297,2,FALSE),IFERROR(VLOOKUP(A500,$B$317:$G$320,2,FALSE),IFERROR(VLOOKUP(A500,$L$317:$Q$320,2,FALSE),IFERROR(VLOOKUP(A500,$V$317:$AA$320,2,FALSE),IFERROR(VLOOKUP(A500,$AF$317:$AK$320,2,FALSE),""))))))))))))))))))))))))))))))))</f>
        <v>-</v>
      </c>
      <c r="D500" s="654"/>
      <c r="E500" s="654"/>
      <c r="F500" s="654"/>
      <c r="G500" s="655"/>
      <c r="H500" s="656"/>
      <c r="I500" s="657"/>
      <c r="J500" s="671"/>
      <c r="K500" s="592"/>
      <c r="L500" s="345"/>
      <c r="M500" s="346"/>
      <c r="N500" s="346"/>
      <c r="O500" s="346"/>
      <c r="P500" s="346"/>
      <c r="Q500" s="347"/>
      <c r="R500" s="346"/>
      <c r="S500" s="348"/>
      <c r="T500" s="680"/>
      <c r="U500" s="592"/>
      <c r="V500" s="592"/>
      <c r="W500" s="592"/>
      <c r="X500" s="592"/>
      <c r="Y500" s="689"/>
      <c r="Z500" s="592"/>
      <c r="AA500" s="592"/>
      <c r="AB500" s="592"/>
      <c r="AC500" s="592"/>
      <c r="AD500" s="592"/>
      <c r="AE500" s="592"/>
      <c r="AF500" s="592"/>
      <c r="AG500" s="592"/>
      <c r="AH500" s="592"/>
      <c r="AI500" s="592"/>
      <c r="AJ500" s="592"/>
      <c r="AK500" s="592"/>
      <c r="AL500" s="592"/>
      <c r="AM500" s="592"/>
      <c r="AN500" s="592"/>
    </row>
    <row r="501" ht="13.5" customHeight="1">
      <c r="B501" s="658"/>
      <c r="G501" s="269"/>
      <c r="I501" s="659"/>
      <c r="J501" s="681"/>
      <c r="K501" s="592"/>
      <c r="L501" s="592"/>
      <c r="M501" s="592"/>
      <c r="N501" s="592"/>
      <c r="O501" s="592"/>
      <c r="P501" s="592"/>
      <c r="Q501" s="592"/>
      <c r="R501" s="592"/>
      <c r="S501" s="592"/>
      <c r="T501" s="680"/>
      <c r="U501" s="592"/>
      <c r="V501" s="592"/>
      <c r="W501" s="592"/>
      <c r="X501" s="592"/>
      <c r="Y501" s="689"/>
      <c r="Z501" s="592"/>
      <c r="AA501" s="592"/>
      <c r="AB501" s="592"/>
      <c r="AC501" s="592"/>
      <c r="AD501" s="592"/>
      <c r="AE501" s="592"/>
      <c r="AF501" s="592"/>
      <c r="AG501" s="592"/>
      <c r="AH501" s="592"/>
      <c r="AI501" s="592"/>
      <c r="AJ501" s="592"/>
      <c r="AK501" s="592"/>
      <c r="AL501" s="592"/>
      <c r="AM501" s="592"/>
      <c r="AN501" s="592"/>
    </row>
    <row r="502" ht="13.5" customHeight="1">
      <c r="A502" s="744" t="s">
        <v>1394</v>
      </c>
      <c r="B502" s="658"/>
      <c r="C502" s="660" t="str">
        <f>IFERROR(VLOOKUP(A502,$B$156:$G$159,2,FALSE),IFERROR(VLOOKUP(A502,$L$156:$Q$159,2,FALSE),IFERROR(VLOOKUP(A502,$V$156:$AA$159,2,FALSE),IFERROR(VLOOKUP(A502,$AF$156:$AK$159,2,FALSE),IFERROR(VLOOKUP(A502,$B$179:$G$182,2,FALSE),IFERROR(VLOOKUP(A502,$L$179:$Q$182,2,FALSE),IFERROR(VLOOKUP(A502,$V$179:$AA$182,2,FALSE),IFERROR(VLOOKUP(A502,$AF$179:$AK$182,2,FALSE),IFERROR(VLOOKUP(A502,$B$202:$G$205,2,FALSE),IFERROR(VLOOKUP(A502,$L$202:$Q$205,2,FALSE),IFERROR(VLOOKUP(A502,$V$202:$AA$205,2,FALSE),IFERROR(VLOOKUP(A502,$AF$202:$AK$205,2,FALSE),IFERROR(VLOOKUP(A502,$B$225:$G$228,2,FALSE),IFERROR(VLOOKUP(A502,$L$225:$Q$228,2,FALSE),IFERROR(VLOOKUP(A502,$V$225:$AA$228,2,FALSE),IFERROR(VLOOKUP(A502,$AF$225:$AK$228,2,FALSE),IFERROR(VLOOKUP(A502,$B$248:$G$251,2,FALSE),IFERROR(VLOOKUP(A502,$L$248:$Q$251,2,FALSE),IFERROR(VLOOKUP(A502,$V$248:$AA$251,2,FALSE),IFERROR(VLOOKUP(A502,$AF$248:$AK$251,2,FALSE),IFERROR(VLOOKUP(A502,$B$271:$G$274,2,FALSE),IFERROR(VLOOKUP(A502,$L$271:$Q$274,2,FALSE),IFERROR(VLOOKUP(A502,$V$271:$AA$274,2,FALSE),IFERROR(VLOOKUP(A502,$AF$271:$AK$274,2,FALSE),IFERROR(VLOOKUP(A502,$B$294:$G$297,2,FALSE),IFERROR(VLOOKUP(A502,$L$294:$Q$297,2,FALSE),IFERROR(VLOOKUP(A502,$V$294:$AA$297,2,FALSE),IFERROR(VLOOKUP(A502,$AF$294:$AK$297,2,FALSE),IFERROR(VLOOKUP(A502,$B$317:$G$320,2,FALSE),IFERROR(VLOOKUP(A502,$L$317:$Q$320,2,FALSE),IFERROR(VLOOKUP(A502,$V$317:$AA$320,2,FALSE),IFERROR(VLOOKUP(A502,$AF$317:$AK$320,2,FALSE),""))))))))))))))))))))))))))))))))</f>
        <v>-</v>
      </c>
      <c r="G502" s="269"/>
      <c r="H502" s="661"/>
      <c r="I502" s="662"/>
      <c r="J502" s="592"/>
      <c r="K502" s="592"/>
      <c r="L502" s="592"/>
      <c r="M502" s="592"/>
      <c r="N502" s="592"/>
      <c r="O502" s="592"/>
      <c r="P502" s="592"/>
      <c r="Q502" s="592"/>
      <c r="R502" s="592"/>
      <c r="S502" s="592"/>
      <c r="T502" s="680"/>
      <c r="U502" s="592"/>
      <c r="V502" s="341" t="s">
        <v>305</v>
      </c>
      <c r="W502" s="682"/>
      <c r="X502" s="682"/>
      <c r="Y502" s="682"/>
      <c r="Z502" s="682"/>
      <c r="AA502" s="682"/>
      <c r="AB502" s="683" t="str">
        <f>AB478</f>
        <v>14H15 - 16H15</v>
      </c>
      <c r="AC502" s="344"/>
      <c r="AD502" s="592"/>
      <c r="AE502" s="592"/>
      <c r="AF502" s="592"/>
      <c r="AG502" s="592"/>
      <c r="AH502" s="592"/>
      <c r="AI502" s="592"/>
      <c r="AJ502" s="592"/>
      <c r="AK502" s="592"/>
      <c r="AL502" s="592"/>
      <c r="AM502" s="592"/>
      <c r="AN502" s="592"/>
    </row>
    <row r="503" ht="13.5" customHeight="1">
      <c r="B503" s="667"/>
      <c r="C503" s="668"/>
      <c r="D503" s="668"/>
      <c r="E503" s="668"/>
      <c r="F503" s="668"/>
      <c r="G503" s="669"/>
      <c r="H503" s="668"/>
      <c r="I503" s="670"/>
      <c r="J503" s="592"/>
      <c r="K503" s="592"/>
      <c r="L503" s="592"/>
      <c r="M503" s="592"/>
      <c r="N503" s="592"/>
      <c r="O503" s="592"/>
      <c r="P503" s="592"/>
      <c r="Q503" s="592"/>
      <c r="R503" s="592"/>
      <c r="S503" s="592"/>
      <c r="T503" s="680"/>
      <c r="U503" s="592"/>
      <c r="V503" s="684">
        <v>57.0</v>
      </c>
      <c r="W503" s="620" t="str">
        <f>IF(COUNTBLANK(S497:S500)=2,IF(S497&gt;S499,M497,M499),"")</f>
        <v/>
      </c>
      <c r="AA503" s="269"/>
      <c r="AB503" s="673"/>
      <c r="AC503" s="685"/>
      <c r="AD503" s="592"/>
      <c r="AE503" s="592"/>
      <c r="AF503" s="592"/>
      <c r="AG503" s="592"/>
      <c r="AH503" s="592"/>
      <c r="AI503" s="592"/>
      <c r="AJ503" s="592"/>
      <c r="AK503" s="592"/>
      <c r="AL503" s="592"/>
      <c r="AM503" s="592"/>
      <c r="AN503" s="592"/>
    </row>
    <row r="504" ht="13.5" customHeight="1">
      <c r="A504" s="745"/>
      <c r="B504" s="592"/>
      <c r="C504" s="592"/>
      <c r="D504" s="592"/>
      <c r="E504" s="592"/>
      <c r="F504" s="592"/>
      <c r="G504" s="592"/>
      <c r="H504" s="592"/>
      <c r="I504" s="592"/>
      <c r="J504" s="592"/>
      <c r="K504" s="592"/>
      <c r="L504" s="592"/>
      <c r="M504" s="592"/>
      <c r="N504" s="592"/>
      <c r="O504" s="592"/>
      <c r="P504" s="592"/>
      <c r="Q504" s="592"/>
      <c r="R504" s="592"/>
      <c r="S504" s="592"/>
      <c r="T504" s="680"/>
      <c r="U504" s="686"/>
      <c r="V504" s="357"/>
      <c r="AA504" s="269"/>
      <c r="AC504" s="358"/>
      <c r="AD504" s="592"/>
      <c r="AE504" s="592"/>
      <c r="AF504" s="592"/>
      <c r="AG504" s="592"/>
      <c r="AH504" s="592"/>
      <c r="AI504" s="592"/>
      <c r="AJ504" s="592"/>
      <c r="AK504" s="592"/>
      <c r="AL504" s="592"/>
      <c r="AM504" s="592"/>
      <c r="AN504" s="592"/>
    </row>
    <row r="505" ht="13.5" customHeight="1">
      <c r="A505" s="746"/>
      <c r="B505" s="646" t="s">
        <v>946</v>
      </c>
      <c r="C505" s="647"/>
      <c r="D505" s="647"/>
      <c r="E505" s="647"/>
      <c r="F505" s="647"/>
      <c r="G505" s="648" t="str">
        <f>G499</f>
        <v>17H00 - 19H30 </v>
      </c>
      <c r="H505" s="649"/>
      <c r="I505" s="650"/>
      <c r="J505" s="592"/>
      <c r="K505" s="592"/>
      <c r="L505" s="592"/>
      <c r="M505" s="592"/>
      <c r="N505" s="592"/>
      <c r="O505" s="592"/>
      <c r="P505" s="592"/>
      <c r="Q505" s="592"/>
      <c r="R505" s="592"/>
      <c r="S505" s="592"/>
      <c r="T505" s="680"/>
      <c r="U505" s="592"/>
      <c r="V505" s="357"/>
      <c r="W505" s="606" t="str">
        <f>IF(COUNTBLANK(S509:S512)=2,IF(S509&gt;S511,M509,M511),"")</f>
        <v/>
      </c>
      <c r="AA505" s="269"/>
      <c r="AB505" s="687"/>
      <c r="AC505" s="688"/>
      <c r="AD505" s="592"/>
      <c r="AE505" s="592"/>
      <c r="AF505" s="592"/>
      <c r="AG505" s="592"/>
      <c r="AH505" s="592"/>
      <c r="AI505" s="592"/>
      <c r="AJ505" s="592"/>
      <c r="AK505" s="592"/>
      <c r="AL505" s="592"/>
      <c r="AM505" s="592"/>
      <c r="AN505" s="592"/>
    </row>
    <row r="506" ht="13.5" customHeight="1">
      <c r="A506" s="744" t="s">
        <v>1395</v>
      </c>
      <c r="B506" s="652" t="s">
        <v>1396</v>
      </c>
      <c r="C506" s="653" t="str">
        <f>IFERROR(VLOOKUP(A506,$B$156:$G$159,2,FALSE),IFERROR(VLOOKUP(A506,$L$156:$Q$159,2,FALSE),IFERROR(VLOOKUP(A506,$V$156:$AA$159,2,FALSE),IFERROR(VLOOKUP(A506,$AF$156:$AK$159,2,FALSE),IFERROR(VLOOKUP(A506,$B$179:$G$182,2,FALSE),IFERROR(VLOOKUP(A506,$L$179:$Q$182,2,FALSE),IFERROR(VLOOKUP(A506,$V$179:$AA$182,2,FALSE),IFERROR(VLOOKUP(A506,$AF$179:$AK$182,2,FALSE),IFERROR(VLOOKUP(A506,$B$202:$G$205,2,FALSE),IFERROR(VLOOKUP(A506,$L$202:$Q$205,2,FALSE),IFERROR(VLOOKUP(A506,$V$202:$AA$205,2,FALSE),IFERROR(VLOOKUP(A506,$AF$202:$AK$205,2,FALSE),IFERROR(VLOOKUP(A506,$B$225:$G$228,2,FALSE),IFERROR(VLOOKUP(A506,$L$225:$Q$228,2,FALSE),IFERROR(VLOOKUP(A506,$V$225:$AA$228,2,FALSE),IFERROR(VLOOKUP(A506,$AF$225:$AK$228,2,FALSE),IFERROR(VLOOKUP(A506,$B$248:$G$251,2,FALSE),IFERROR(VLOOKUP(A506,$L$248:$Q$251,2,FALSE),IFERROR(VLOOKUP(A506,$V$248:$AA$251,2,FALSE),IFERROR(VLOOKUP(A506,$AF$248:$AK$251,2,FALSE),IFERROR(VLOOKUP(A506,$B$271:$G$274,2,FALSE),IFERROR(VLOOKUP(A506,$L$271:$Q$274,2,FALSE),IFERROR(VLOOKUP(A506,$V$271:$AA$274,2,FALSE),IFERROR(VLOOKUP(A506,$AF$271:$AK$274,2,FALSE),IFERROR(VLOOKUP(A506,$B$294:$G$297,2,FALSE),IFERROR(VLOOKUP(A506,$L$294:$Q$297,2,FALSE),IFERROR(VLOOKUP(A506,$V$294:$AA$297,2,FALSE),IFERROR(VLOOKUP(A506,$AF$294:$AK$297,2,FALSE),IFERROR(VLOOKUP(A506,$B$317:$G$320,2,FALSE),IFERROR(VLOOKUP(A506,$L$317:$Q$320,2,FALSE),IFERROR(VLOOKUP(A506,$V$317:$AA$320,2,FALSE),IFERROR(VLOOKUP(A506,$AF$317:$AK$320,2,FALSE),""))))))))))))))))))))))))))))))))</f>
        <v>-</v>
      </c>
      <c r="D506" s="654"/>
      <c r="E506" s="654"/>
      <c r="F506" s="654"/>
      <c r="G506" s="655"/>
      <c r="H506" s="656"/>
      <c r="I506" s="657"/>
      <c r="J506" s="592"/>
      <c r="K506" s="592"/>
      <c r="L506" s="592"/>
      <c r="M506" s="592"/>
      <c r="N506" s="592"/>
      <c r="O506" s="592"/>
      <c r="P506" s="592"/>
      <c r="Q506" s="592"/>
      <c r="R506" s="592"/>
      <c r="S506" s="592"/>
      <c r="T506" s="680"/>
      <c r="U506" s="592"/>
      <c r="V506" s="364"/>
      <c r="W506" s="365"/>
      <c r="X506" s="365"/>
      <c r="Y506" s="365"/>
      <c r="Z506" s="365"/>
      <c r="AA506" s="366"/>
      <c r="AB506" s="365"/>
      <c r="AC506" s="367"/>
      <c r="AD506" s="592"/>
      <c r="AE506" s="592"/>
      <c r="AF506" s="592"/>
      <c r="AG506" s="592"/>
      <c r="AH506" s="592"/>
      <c r="AI506" s="592"/>
      <c r="AJ506" s="592"/>
      <c r="AK506" s="592"/>
      <c r="AL506" s="592"/>
      <c r="AM506" s="592"/>
      <c r="AN506" s="592"/>
    </row>
    <row r="507" ht="13.5" customHeight="1">
      <c r="B507" s="658"/>
      <c r="G507" s="269"/>
      <c r="I507" s="659"/>
      <c r="J507" s="592"/>
      <c r="K507" s="592"/>
      <c r="L507" s="592"/>
      <c r="M507" s="592"/>
      <c r="N507" s="592"/>
      <c r="O507" s="592"/>
      <c r="P507" s="592"/>
      <c r="Q507" s="592"/>
      <c r="R507" s="592"/>
      <c r="S507" s="592"/>
      <c r="T507" s="680"/>
      <c r="U507" s="592"/>
      <c r="V507" s="592"/>
      <c r="W507" s="592"/>
      <c r="X507" s="592"/>
      <c r="Y507" s="592"/>
      <c r="Z507" s="592"/>
      <c r="AA507" s="592"/>
      <c r="AB507" s="592"/>
      <c r="AC507" s="592"/>
      <c r="AD507" s="592"/>
      <c r="AE507" s="592"/>
      <c r="AF507" s="592"/>
      <c r="AG507" s="592"/>
      <c r="AH507" s="592"/>
      <c r="AI507" s="592"/>
      <c r="AJ507" s="592"/>
      <c r="AK507" s="592"/>
      <c r="AL507" s="592"/>
      <c r="AM507" s="592"/>
      <c r="AN507" s="592"/>
    </row>
    <row r="508" ht="13.5" customHeight="1">
      <c r="A508" s="744" t="s">
        <v>1397</v>
      </c>
      <c r="B508" s="658"/>
      <c r="C508" s="660" t="str">
        <f>IFERROR(VLOOKUP(A508,$B$156:$G$159,2,FALSE),IFERROR(VLOOKUP(A508,$L$156:$Q$159,2,FALSE),IFERROR(VLOOKUP(A508,$V$156:$AA$159,2,FALSE),IFERROR(VLOOKUP(A508,$AF$156:$AK$159,2,FALSE),IFERROR(VLOOKUP(A508,$B$179:$G$182,2,FALSE),IFERROR(VLOOKUP(A508,$L$179:$Q$182,2,FALSE),IFERROR(VLOOKUP(A508,$V$179:$AA$182,2,FALSE),IFERROR(VLOOKUP(A508,$AF$179:$AK$182,2,FALSE),IFERROR(VLOOKUP(A508,$B$202:$G$205,2,FALSE),IFERROR(VLOOKUP(A508,$L$202:$Q$205,2,FALSE),IFERROR(VLOOKUP(A508,$V$202:$AA$205,2,FALSE),IFERROR(VLOOKUP(A508,$AF$202:$AK$205,2,FALSE),IFERROR(VLOOKUP(A508,$B$225:$G$228,2,FALSE),IFERROR(VLOOKUP(A508,$L$225:$Q$228,2,FALSE),IFERROR(VLOOKUP(A508,$V$225:$AA$228,2,FALSE),IFERROR(VLOOKUP(A508,$AF$225:$AK$228,2,FALSE),IFERROR(VLOOKUP(A508,$B$248:$G$251,2,FALSE),IFERROR(VLOOKUP(A508,$L$248:$Q$251,2,FALSE),IFERROR(VLOOKUP(A508,$V$248:$AA$251,2,FALSE),IFERROR(VLOOKUP(A508,$AF$248:$AK$251,2,FALSE),IFERROR(VLOOKUP(A508,$B$271:$G$274,2,FALSE),IFERROR(VLOOKUP(A508,$L$271:$Q$274,2,FALSE),IFERROR(VLOOKUP(A508,$V$271:$AA$274,2,FALSE),IFERROR(VLOOKUP(A508,$AF$271:$AK$274,2,FALSE),IFERROR(VLOOKUP(A508,$B$294:$G$297,2,FALSE),IFERROR(VLOOKUP(A508,$L$294:$Q$297,2,FALSE),IFERROR(VLOOKUP(A508,$V$294:$AA$297,2,FALSE),IFERROR(VLOOKUP(A508,$AF$294:$AK$297,2,FALSE),IFERROR(VLOOKUP(A508,$B$317:$G$320,2,FALSE),IFERROR(VLOOKUP(A508,$L$317:$Q$320,2,FALSE),IFERROR(VLOOKUP(A508,$V$317:$AA$320,2,FALSE),IFERROR(VLOOKUP(A508,$AF$317:$AK$320,2,FALSE),""))))))))))))))))))))))))))))))))</f>
        <v>-</v>
      </c>
      <c r="G508" s="269"/>
      <c r="H508" s="661"/>
      <c r="I508" s="662"/>
      <c r="J508" s="663"/>
      <c r="K508" s="592"/>
      <c r="L508" s="664" t="s">
        <v>1313</v>
      </c>
      <c r="M508" s="665"/>
      <c r="N508" s="665"/>
      <c r="O508" s="665"/>
      <c r="P508" s="665"/>
      <c r="Q508" s="665"/>
      <c r="R508" s="666" t="str">
        <f>R496</f>
        <v>07H30- 09H30 </v>
      </c>
      <c r="S508" s="328"/>
      <c r="T508" s="680"/>
      <c r="U508" s="592"/>
      <c r="V508" s="592"/>
      <c r="W508" s="592"/>
      <c r="X508" s="592"/>
      <c r="Y508" s="592"/>
      <c r="Z508" s="592"/>
      <c r="AA508" s="592"/>
      <c r="AB508" s="592"/>
      <c r="AC508" s="592"/>
      <c r="AD508" s="592"/>
      <c r="AE508" s="592"/>
      <c r="AF508" s="592"/>
      <c r="AG508" s="592"/>
      <c r="AH508" s="592"/>
      <c r="AI508" s="592"/>
      <c r="AJ508" s="592"/>
      <c r="AK508" s="592"/>
      <c r="AL508" s="592"/>
      <c r="AM508" s="592"/>
      <c r="AN508" s="592"/>
    </row>
    <row r="509" ht="13.5" customHeight="1">
      <c r="B509" s="667"/>
      <c r="C509" s="668"/>
      <c r="D509" s="668"/>
      <c r="E509" s="668"/>
      <c r="F509" s="668"/>
      <c r="G509" s="669"/>
      <c r="H509" s="668"/>
      <c r="I509" s="670"/>
      <c r="J509" s="671"/>
      <c r="K509" s="592"/>
      <c r="L509" s="672">
        <v>64.0</v>
      </c>
      <c r="M509" s="620" t="str">
        <f>IF(COUNTBLANK(I506:I509)=2,IF(I506&gt;I508,C506,C508),"")</f>
        <v/>
      </c>
      <c r="Q509" s="269"/>
      <c r="R509" s="673"/>
      <c r="S509" s="674"/>
      <c r="T509" s="680"/>
      <c r="U509" s="592"/>
      <c r="V509" s="592"/>
      <c r="W509" s="592"/>
      <c r="X509" s="592"/>
      <c r="Y509" s="592"/>
      <c r="Z509" s="592"/>
      <c r="AA509" s="592"/>
      <c r="AB509" s="592"/>
      <c r="AC509" s="592"/>
      <c r="AD509" s="592"/>
      <c r="AE509" s="592"/>
      <c r="AF509" s="592"/>
      <c r="AG509" s="592"/>
      <c r="AH509" s="592"/>
      <c r="AI509" s="592"/>
      <c r="AJ509" s="592"/>
      <c r="AK509" s="592"/>
      <c r="AL509" s="592"/>
      <c r="AM509" s="592"/>
      <c r="AN509" s="592"/>
    </row>
    <row r="510" ht="13.5" customHeight="1">
      <c r="A510" s="745"/>
      <c r="B510" s="592"/>
      <c r="C510" s="592"/>
      <c r="D510" s="592"/>
      <c r="E510" s="592"/>
      <c r="F510" s="592"/>
      <c r="G510" s="592"/>
      <c r="H510" s="592"/>
      <c r="I510" s="592"/>
      <c r="J510" s="671"/>
      <c r="K510" s="675"/>
      <c r="L510" s="334"/>
      <c r="Q510" s="269"/>
      <c r="S510" s="335"/>
      <c r="T510" s="690"/>
      <c r="U510" s="592"/>
      <c r="V510" s="592"/>
      <c r="W510" s="592"/>
      <c r="X510" s="592"/>
      <c r="Y510" s="592"/>
      <c r="Z510" s="592"/>
      <c r="AA510" s="592"/>
      <c r="AB510" s="592"/>
      <c r="AC510" s="592"/>
      <c r="AD510" s="592"/>
      <c r="AE510" s="592"/>
      <c r="AF510" s="592"/>
      <c r="AG510" s="592"/>
      <c r="AH510" s="592"/>
      <c r="AI510" s="592"/>
      <c r="AJ510" s="592"/>
      <c r="AK510" s="592"/>
      <c r="AL510" s="592"/>
      <c r="AM510" s="592"/>
      <c r="AN510" s="592"/>
    </row>
    <row r="511" ht="13.5" customHeight="1">
      <c r="A511" s="746"/>
      <c r="B511" s="646" t="s">
        <v>946</v>
      </c>
      <c r="C511" s="647"/>
      <c r="D511" s="647"/>
      <c r="E511" s="647"/>
      <c r="F511" s="647"/>
      <c r="G511" s="648" t="str">
        <f>G505</f>
        <v>17H00 - 19H30 </v>
      </c>
      <c r="H511" s="649"/>
      <c r="I511" s="650"/>
      <c r="J511" s="671"/>
      <c r="K511" s="592"/>
      <c r="L511" s="334"/>
      <c r="M511" s="676" t="str">
        <f>IF(COUNTBLANK(I512:I515)=2,IF(I512&gt;I514,C512,C514),"")</f>
        <v/>
      </c>
      <c r="Q511" s="269"/>
      <c r="R511" s="677"/>
      <c r="S511" s="678"/>
      <c r="T511" s="592"/>
      <c r="U511" s="592"/>
      <c r="V511" s="592"/>
      <c r="W511" s="592"/>
      <c r="X511" s="592"/>
      <c r="Y511" s="592"/>
      <c r="Z511" s="592"/>
      <c r="AA511" s="592"/>
      <c r="AB511" s="592"/>
      <c r="AC511" s="592"/>
      <c r="AD511" s="592"/>
      <c r="AE511" s="592"/>
      <c r="AF511" s="592"/>
      <c r="AG511" s="592"/>
      <c r="AH511" s="592"/>
      <c r="AI511" s="592"/>
      <c r="AJ511" s="592"/>
      <c r="AK511" s="592"/>
      <c r="AL511" s="592"/>
      <c r="AM511" s="592"/>
      <c r="AN511" s="592"/>
    </row>
    <row r="512" ht="13.5" customHeight="1">
      <c r="A512" s="744" t="s">
        <v>1398</v>
      </c>
      <c r="B512" s="652" t="s">
        <v>1399</v>
      </c>
      <c r="C512" s="653" t="str">
        <f>IFERROR(VLOOKUP(A512,$B$156:$G$159,2,FALSE),IFERROR(VLOOKUP(A512,$L$156:$Q$159,2,FALSE),IFERROR(VLOOKUP(A512,$V$156:$AA$159,2,FALSE),IFERROR(VLOOKUP(A512,$AF$156:$AK$159,2,FALSE),IFERROR(VLOOKUP(A512,$B$179:$G$182,2,FALSE),IFERROR(VLOOKUP(A512,$L$179:$Q$182,2,FALSE),IFERROR(VLOOKUP(A512,$V$179:$AA$182,2,FALSE),IFERROR(VLOOKUP(A512,$AF$179:$AK$182,2,FALSE),IFERROR(VLOOKUP(A512,$B$202:$G$205,2,FALSE),IFERROR(VLOOKUP(A512,$L$202:$Q$205,2,FALSE),IFERROR(VLOOKUP(A512,$V$202:$AA$205,2,FALSE),IFERROR(VLOOKUP(A512,$AF$202:$AK$205,2,FALSE),IFERROR(VLOOKUP(A512,$B$225:$G$228,2,FALSE),IFERROR(VLOOKUP(A512,$L$225:$Q$228,2,FALSE),IFERROR(VLOOKUP(A512,$V$225:$AA$228,2,FALSE),IFERROR(VLOOKUP(A512,$AF$225:$AK$228,2,FALSE),IFERROR(VLOOKUP(A512,$B$248:$G$251,2,FALSE),IFERROR(VLOOKUP(A512,$L$248:$Q$251,2,FALSE),IFERROR(VLOOKUP(A512,$V$248:$AA$251,2,FALSE),IFERROR(VLOOKUP(A512,$AF$248:$AK$251,2,FALSE),IFERROR(VLOOKUP(A512,$B$271:$G$274,2,FALSE),IFERROR(VLOOKUP(A512,$L$271:$Q$274,2,FALSE),IFERROR(VLOOKUP(A512,$V$271:$AA$274,2,FALSE),IFERROR(VLOOKUP(A512,$AF$271:$AK$274,2,FALSE),IFERROR(VLOOKUP(A512,$B$294:$G$297,2,FALSE),IFERROR(VLOOKUP(A512,$L$294:$Q$297,2,FALSE),IFERROR(VLOOKUP(A512,$V$294:$AA$297,2,FALSE),IFERROR(VLOOKUP(A512,$AF$294:$AK$297,2,FALSE),IFERROR(VLOOKUP(A512,$B$317:$G$320,2,FALSE),IFERROR(VLOOKUP(A512,$L$317:$Q$320,2,FALSE),IFERROR(VLOOKUP(A512,$V$317:$AA$320,2,FALSE),IFERROR(VLOOKUP(A512,$AF$317:$AK$320,2,FALSE),""))))))))))))))))))))))))))))))))</f>
        <v>-</v>
      </c>
      <c r="D512" s="654"/>
      <c r="E512" s="654"/>
      <c r="F512" s="654"/>
      <c r="G512" s="655"/>
      <c r="H512" s="656"/>
      <c r="I512" s="657"/>
      <c r="J512" s="671"/>
      <c r="K512" s="592"/>
      <c r="L512" s="345"/>
      <c r="M512" s="346"/>
      <c r="N512" s="346"/>
      <c r="O512" s="346"/>
      <c r="P512" s="346"/>
      <c r="Q512" s="347"/>
      <c r="R512" s="346"/>
      <c r="S512" s="348"/>
      <c r="T512" s="592"/>
      <c r="U512" s="592"/>
      <c r="V512" s="592"/>
      <c r="W512" s="592"/>
      <c r="X512" s="592"/>
      <c r="Y512" s="592"/>
      <c r="Z512" s="592"/>
      <c r="AA512" s="592"/>
      <c r="AB512" s="592"/>
      <c r="AC512" s="592"/>
      <c r="AD512" s="592"/>
      <c r="AE512" s="592"/>
      <c r="AF512" s="592"/>
      <c r="AG512" s="592"/>
      <c r="AH512" s="592"/>
      <c r="AI512" s="592"/>
      <c r="AJ512" s="592"/>
      <c r="AK512" s="592"/>
      <c r="AL512" s="592"/>
      <c r="AM512" s="592"/>
      <c r="AN512" s="592"/>
    </row>
    <row r="513" ht="13.5" customHeight="1">
      <c r="B513" s="658"/>
      <c r="G513" s="269"/>
      <c r="I513" s="659"/>
      <c r="J513" s="681"/>
      <c r="K513" s="592"/>
      <c r="L513" s="592"/>
      <c r="M513" s="592"/>
      <c r="N513" s="592"/>
      <c r="O513" s="592"/>
      <c r="P513" s="592"/>
      <c r="Q513" s="592"/>
      <c r="R513" s="592"/>
      <c r="S513" s="592"/>
      <c r="T513" s="592"/>
      <c r="U513" s="592"/>
      <c r="V513" s="592"/>
      <c r="W513" s="592"/>
      <c r="X513" s="592"/>
      <c r="Y513" s="592"/>
      <c r="Z513" s="592"/>
      <c r="AA513" s="592"/>
      <c r="AB513" s="592"/>
      <c r="AC513" s="592"/>
      <c r="AD513" s="592"/>
      <c r="AE513" s="592"/>
      <c r="AF513" s="592"/>
      <c r="AG513" s="592"/>
      <c r="AH513" s="592"/>
      <c r="AI513" s="592"/>
      <c r="AJ513" s="592"/>
      <c r="AK513" s="592"/>
      <c r="AL513" s="592"/>
      <c r="AM513" s="592"/>
      <c r="AN513" s="592"/>
    </row>
    <row r="514" ht="13.5" customHeight="1">
      <c r="A514" s="744" t="s">
        <v>1400</v>
      </c>
      <c r="B514" s="658"/>
      <c r="C514" s="660" t="str">
        <f>IFERROR(VLOOKUP(A514,$B$156:$G$159,2,FALSE),IFERROR(VLOOKUP(A514,$L$156:$Q$159,2,FALSE),IFERROR(VLOOKUP(A514,$V$156:$AA$159,2,FALSE),IFERROR(VLOOKUP(A514,$AF$156:$AK$159,2,FALSE),IFERROR(VLOOKUP(A514,$B$179:$G$182,2,FALSE),IFERROR(VLOOKUP(A514,$L$179:$Q$182,2,FALSE),IFERROR(VLOOKUP(A514,$V$179:$AA$182,2,FALSE),IFERROR(VLOOKUP(A514,$AF$179:$AK$182,2,FALSE),IFERROR(VLOOKUP(A514,$B$202:$G$205,2,FALSE),IFERROR(VLOOKUP(A514,$L$202:$Q$205,2,FALSE),IFERROR(VLOOKUP(A514,$V$202:$AA$205,2,FALSE),IFERROR(VLOOKUP(A514,$AF$202:$AK$205,2,FALSE),IFERROR(VLOOKUP(A514,$B$225:$G$228,2,FALSE),IFERROR(VLOOKUP(A514,$L$225:$Q$228,2,FALSE),IFERROR(VLOOKUP(A514,$V$225:$AA$228,2,FALSE),IFERROR(VLOOKUP(A514,$AF$225:$AK$228,2,FALSE),IFERROR(VLOOKUP(A514,$B$248:$G$251,2,FALSE),IFERROR(VLOOKUP(A514,$L$248:$Q$251,2,FALSE),IFERROR(VLOOKUP(A514,$V$248:$AA$251,2,FALSE),IFERROR(VLOOKUP(A514,$AF$248:$AK$251,2,FALSE),IFERROR(VLOOKUP(A514,$B$271:$G$274,2,FALSE),IFERROR(VLOOKUP(A514,$L$271:$Q$274,2,FALSE),IFERROR(VLOOKUP(A514,$V$271:$AA$274,2,FALSE),IFERROR(VLOOKUP(A514,$AF$271:$AK$274,2,FALSE),IFERROR(VLOOKUP(A514,$B$294:$G$297,2,FALSE),IFERROR(VLOOKUP(A514,$L$294:$Q$297,2,FALSE),IFERROR(VLOOKUP(A514,$V$294:$AA$297,2,FALSE),IFERROR(VLOOKUP(A514,$AF$294:$AK$297,2,FALSE),IFERROR(VLOOKUP(A514,$B$317:$G$320,2,FALSE),IFERROR(VLOOKUP(A514,$L$317:$Q$320,2,FALSE),IFERROR(VLOOKUP(A514,$V$317:$AA$320,2,FALSE),IFERROR(VLOOKUP(A514,$AF$317:$AK$320,2,FALSE),""))))))))))))))))))))))))))))))))</f>
        <v>-</v>
      </c>
      <c r="G514" s="269"/>
      <c r="H514" s="661"/>
      <c r="I514" s="662"/>
      <c r="J514" s="592"/>
      <c r="K514" s="592"/>
      <c r="L514" s="592"/>
      <c r="M514" s="592"/>
      <c r="N514" s="592"/>
      <c r="O514" s="592"/>
      <c r="P514" s="592"/>
      <c r="Q514" s="592"/>
      <c r="R514" s="592"/>
      <c r="S514" s="592"/>
      <c r="T514" s="592"/>
      <c r="U514" s="592"/>
      <c r="V514" s="592"/>
      <c r="W514" s="592"/>
      <c r="X514" s="592"/>
      <c r="Y514" s="592"/>
      <c r="Z514" s="592"/>
      <c r="AA514" s="592"/>
      <c r="AB514" s="592"/>
      <c r="AC514" s="592"/>
      <c r="AD514" s="592"/>
      <c r="AE514" s="592"/>
      <c r="AF514" s="592"/>
      <c r="AG514" s="592"/>
      <c r="AH514" s="592"/>
      <c r="AI514" s="592"/>
      <c r="AJ514" s="592"/>
      <c r="AK514" s="592"/>
      <c r="AL514" s="592"/>
      <c r="AM514" s="592"/>
      <c r="AN514" s="592"/>
    </row>
    <row r="515" ht="13.5" customHeight="1">
      <c r="B515" s="667"/>
      <c r="C515" s="668"/>
      <c r="D515" s="668"/>
      <c r="E515" s="668"/>
      <c r="F515" s="668"/>
      <c r="G515" s="669"/>
      <c r="H515" s="668"/>
      <c r="I515" s="670"/>
      <c r="J515" s="592"/>
      <c r="K515" s="592"/>
      <c r="L515" s="592"/>
      <c r="M515" s="592"/>
      <c r="N515" s="592"/>
      <c r="O515" s="592"/>
      <c r="P515" s="592"/>
      <c r="Q515" s="592"/>
      <c r="R515" s="592"/>
      <c r="S515" s="592"/>
      <c r="T515" s="592"/>
      <c r="U515" s="592"/>
      <c r="V515" s="592"/>
      <c r="W515" s="592"/>
      <c r="X515" s="592"/>
      <c r="Y515" s="592"/>
      <c r="Z515" s="592"/>
      <c r="AA515" s="592"/>
      <c r="AB515" s="592"/>
      <c r="AC515" s="592"/>
      <c r="AD515" s="592"/>
      <c r="AE515" s="592"/>
      <c r="AF515" s="592"/>
      <c r="AG515" s="592"/>
      <c r="AH515" s="592"/>
      <c r="AI515" s="592"/>
      <c r="AJ515" s="592"/>
      <c r="AK515" s="592"/>
      <c r="AL515" s="592"/>
      <c r="AM515" s="592"/>
      <c r="AN515" s="592"/>
    </row>
    <row r="516" ht="27.0" customHeight="1">
      <c r="A516" s="530"/>
      <c r="B516" s="530"/>
      <c r="C516" s="530"/>
      <c r="D516" s="530"/>
      <c r="E516" s="530"/>
      <c r="F516" s="530"/>
      <c r="G516" s="530"/>
      <c r="H516" s="530"/>
      <c r="I516" s="530"/>
      <c r="J516" s="530"/>
      <c r="K516" s="530"/>
      <c r="L516" s="530"/>
      <c r="M516" s="530"/>
      <c r="N516" s="530"/>
      <c r="O516" s="530"/>
      <c r="P516" s="530"/>
      <c r="Q516" s="530"/>
      <c r="R516" s="530"/>
      <c r="S516" s="530"/>
      <c r="T516" s="530"/>
      <c r="U516" s="530"/>
      <c r="V516" s="530"/>
      <c r="W516" s="530"/>
      <c r="X516" s="530"/>
      <c r="Y516" s="530"/>
      <c r="Z516" s="530"/>
      <c r="AA516" s="530"/>
      <c r="AB516" s="530"/>
      <c r="AC516" s="530"/>
      <c r="AD516" s="530"/>
      <c r="AE516" s="530"/>
      <c r="AF516" s="530"/>
      <c r="AG516" s="530"/>
      <c r="AH516" s="530"/>
      <c r="AI516" s="530"/>
      <c r="AJ516" s="530"/>
      <c r="AK516" s="530"/>
      <c r="AL516" s="530"/>
      <c r="AM516" s="530"/>
      <c r="AN516" s="530"/>
    </row>
    <row r="517" ht="27.0" hidden="1" customHeight="1">
      <c r="A517" s="44" t="s">
        <v>1401</v>
      </c>
    </row>
    <row r="518" ht="27.0" hidden="1" customHeight="1">
      <c r="A518" s="719"/>
      <c r="B518" s="719"/>
      <c r="C518" s="719"/>
      <c r="D518" s="719"/>
      <c r="E518" s="719"/>
      <c r="F518" s="719"/>
      <c r="G518" s="719"/>
      <c r="H518" s="530"/>
      <c r="I518" s="530"/>
      <c r="J518" s="530"/>
      <c r="K518" s="530"/>
      <c r="L518" s="530"/>
      <c r="M518" s="530"/>
      <c r="N518" s="719"/>
      <c r="O518" s="719"/>
      <c r="P518" s="719"/>
      <c r="Q518" s="719"/>
      <c r="R518" s="719"/>
      <c r="S518" s="719"/>
      <c r="T518" s="719"/>
      <c r="U518" s="719"/>
      <c r="V518" s="719"/>
      <c r="W518" s="719"/>
      <c r="X518" s="719"/>
      <c r="Y518" s="719"/>
      <c r="Z518" s="719"/>
      <c r="AA518" s="719"/>
      <c r="AB518" s="719"/>
      <c r="AC518" s="719"/>
      <c r="AD518" s="719"/>
      <c r="AE518" s="530"/>
      <c r="AF518" s="530"/>
      <c r="AG518" s="530"/>
      <c r="AH518" s="530"/>
      <c r="AI518" s="530"/>
      <c r="AJ518" s="530"/>
      <c r="AK518" s="530"/>
      <c r="AL518" s="530"/>
      <c r="AM518" s="530"/>
      <c r="AN518" s="530"/>
    </row>
    <row r="519" ht="13.5" hidden="1" customHeight="1">
      <c r="A519" s="530"/>
      <c r="B519" s="530"/>
      <c r="C519" s="530"/>
      <c r="D519" s="530"/>
      <c r="E519" s="530"/>
      <c r="F519" s="530"/>
      <c r="G519" s="530"/>
      <c r="H519" s="530"/>
      <c r="I519" s="530"/>
      <c r="J519" s="719"/>
      <c r="K519" s="719"/>
      <c r="L519" s="275" t="s">
        <v>87</v>
      </c>
      <c r="M519" s="720"/>
      <c r="N519" s="720"/>
      <c r="O519" s="720"/>
      <c r="P519" s="720"/>
      <c r="Q519" s="720"/>
      <c r="R519" s="721"/>
      <c r="S519" s="279"/>
      <c r="T519" s="530"/>
      <c r="U519" s="530"/>
      <c r="V519" s="530"/>
      <c r="W519" s="530"/>
      <c r="X519" s="530"/>
      <c r="Y519" s="530"/>
      <c r="Z519" s="530"/>
      <c r="AA519" s="530"/>
      <c r="AB519" s="530"/>
      <c r="AC519" s="530"/>
      <c r="AD519" s="719"/>
      <c r="AE519" s="719"/>
      <c r="AF519" s="719"/>
      <c r="AG519" s="719"/>
      <c r="AH519" s="719"/>
      <c r="AI519" s="719"/>
      <c r="AJ519" s="719"/>
      <c r="AK519" s="719"/>
      <c r="AL519" s="719"/>
      <c r="AM519" s="719"/>
      <c r="AN519" s="530"/>
    </row>
    <row r="520" ht="13.5" hidden="1" customHeight="1">
      <c r="A520" s="530"/>
      <c r="B520" s="530"/>
      <c r="C520" s="530"/>
      <c r="D520" s="530"/>
      <c r="E520" s="530"/>
      <c r="F520" s="530"/>
      <c r="G520" s="530"/>
      <c r="H520" s="719"/>
      <c r="I520" s="719"/>
      <c r="J520" s="651" t="s">
        <v>1402</v>
      </c>
      <c r="L520" s="700"/>
      <c r="M520" s="711" t="str">
        <f>IFERROR(VLOOKUP(J520,$L$156:$Q$159,2,FALSE),IFERROR(VLOOKUP(J520,$V$156:$AA$159,2,FALSE),IFERROR(VLOOKUP(J520,$B$156:$G$159,2,FALSE),IFERROR(VLOOKUP(J520,$AF$156:$AK$159,2,FALSE),""))))</f>
        <v>-</v>
      </c>
      <c r="Q520" s="269"/>
      <c r="R520" s="722"/>
      <c r="S520" s="286"/>
      <c r="T520" s="530"/>
      <c r="U520" s="530"/>
      <c r="V520" s="530"/>
      <c r="W520" s="530"/>
      <c r="X520" s="530"/>
      <c r="Y520" s="530"/>
      <c r="Z520" s="530"/>
      <c r="AA520" s="530"/>
      <c r="AB520" s="530"/>
      <c r="AC520" s="530"/>
      <c r="AD520" s="719"/>
      <c r="AE520" s="719"/>
      <c r="AF520" s="719"/>
      <c r="AG520" s="719"/>
      <c r="AH520" s="719"/>
      <c r="AI520" s="719"/>
      <c r="AJ520" s="719"/>
      <c r="AK520" s="719"/>
      <c r="AL520" s="719"/>
      <c r="AM520" s="719"/>
      <c r="AN520" s="530"/>
    </row>
    <row r="521" ht="13.5" hidden="1" customHeight="1">
      <c r="A521" s="530"/>
      <c r="B521" s="530"/>
      <c r="C521" s="530"/>
      <c r="D521" s="530"/>
      <c r="E521" s="530"/>
      <c r="F521" s="530"/>
      <c r="G521" s="530"/>
      <c r="H521" s="719"/>
      <c r="I521" s="719"/>
      <c r="L521" s="288"/>
      <c r="Q521" s="269"/>
      <c r="S521" s="289"/>
      <c r="T521" s="530"/>
      <c r="U521" s="530"/>
      <c r="V521" s="530"/>
      <c r="W521" s="530"/>
      <c r="X521" s="530"/>
      <c r="Y521" s="530"/>
      <c r="Z521" s="530"/>
      <c r="AA521" s="530"/>
      <c r="AB521" s="530"/>
      <c r="AC521" s="530"/>
      <c r="AD521" s="719"/>
      <c r="AE521" s="719"/>
      <c r="AF521" s="719"/>
      <c r="AG521" s="719"/>
      <c r="AH521" s="719"/>
      <c r="AI521" s="719"/>
      <c r="AJ521" s="719"/>
      <c r="AK521" s="719"/>
      <c r="AL521" s="719"/>
      <c r="AM521" s="719"/>
      <c r="AN521" s="530"/>
    </row>
    <row r="522" ht="13.5" hidden="1" customHeight="1">
      <c r="A522" s="530"/>
      <c r="B522" s="530"/>
      <c r="C522" s="530"/>
      <c r="D522" s="530"/>
      <c r="E522" s="530"/>
      <c r="F522" s="530"/>
      <c r="G522" s="530"/>
      <c r="H522" s="530"/>
      <c r="I522" s="530"/>
      <c r="J522" s="651" t="s">
        <v>1403</v>
      </c>
      <c r="L522" s="288"/>
      <c r="M522" s="723" t="str">
        <f>IFERROR(VLOOKUP(J522,$L$156:$Q$159,2,FALSE),IFERROR(VLOOKUP(J522,$V$156:$AA$159,2,FALSE),IFERROR(VLOOKUP(J522,$B$156:$G$159,2,FALSE),IFERROR(VLOOKUP(J522,$AF$156:$AK$159,2,FALSE),""))))</f>
        <v>-</v>
      </c>
      <c r="Q522" s="269"/>
      <c r="R522" s="724"/>
      <c r="S522" s="294"/>
      <c r="T522" s="725"/>
      <c r="U522" s="530"/>
      <c r="V522" s="530"/>
      <c r="W522" s="530"/>
      <c r="X522" s="530"/>
      <c r="Y522" s="530"/>
      <c r="Z522" s="530"/>
      <c r="AA522" s="530"/>
      <c r="AB522" s="530"/>
      <c r="AC522" s="530"/>
      <c r="AD522" s="719"/>
      <c r="AE522" s="719"/>
      <c r="AF522" s="719"/>
      <c r="AG522" s="719"/>
      <c r="AH522" s="719"/>
      <c r="AI522" s="719"/>
      <c r="AJ522" s="719"/>
      <c r="AK522" s="719"/>
      <c r="AL522" s="719"/>
      <c r="AM522" s="719"/>
      <c r="AN522" s="530"/>
    </row>
    <row r="523" ht="13.5" hidden="1" customHeight="1">
      <c r="A523" s="530"/>
      <c r="B523" s="530"/>
      <c r="C523" s="530"/>
      <c r="D523" s="530"/>
      <c r="E523" s="530"/>
      <c r="F523" s="530"/>
      <c r="G523" s="530"/>
      <c r="H523" s="530"/>
      <c r="I523" s="530"/>
      <c r="L523" s="296"/>
      <c r="M523" s="297"/>
      <c r="N523" s="297"/>
      <c r="O523" s="297"/>
      <c r="P523" s="297"/>
      <c r="Q523" s="298"/>
      <c r="R523" s="297"/>
      <c r="S523" s="299"/>
      <c r="T523" s="300"/>
      <c r="U523" s="530"/>
      <c r="V523" s="530"/>
      <c r="W523" s="530"/>
      <c r="X523" s="530"/>
      <c r="Y523" s="530"/>
      <c r="Z523" s="530"/>
      <c r="AA523" s="530"/>
      <c r="AB523" s="530"/>
      <c r="AC523" s="530"/>
      <c r="AD523" s="719"/>
      <c r="AE523" s="719"/>
      <c r="AF523" s="719"/>
      <c r="AG523" s="719"/>
      <c r="AH523" s="719"/>
      <c r="AI523" s="719"/>
      <c r="AJ523" s="719"/>
      <c r="AK523" s="719"/>
      <c r="AL523" s="719"/>
      <c r="AM523" s="719"/>
      <c r="AN523" s="530"/>
    </row>
    <row r="524" ht="13.5" hidden="1" customHeight="1">
      <c r="A524" s="530"/>
      <c r="B524" s="530"/>
      <c r="C524" s="530"/>
      <c r="D524" s="530"/>
      <c r="E524" s="530"/>
      <c r="F524" s="530"/>
      <c r="G524" s="530"/>
      <c r="H524" s="530"/>
      <c r="I524" s="530"/>
      <c r="J524" s="719"/>
      <c r="K524" s="719"/>
      <c r="L524" s="530"/>
      <c r="M524" s="530"/>
      <c r="N524" s="530"/>
      <c r="O524" s="530"/>
      <c r="P524" s="530"/>
      <c r="Q524" s="530"/>
      <c r="R524" s="530"/>
      <c r="S524" s="530"/>
      <c r="T524" s="726"/>
      <c r="U524" s="530"/>
      <c r="V524" s="727"/>
      <c r="W524" s="727"/>
      <c r="X524" s="727"/>
      <c r="Y524" s="727"/>
      <c r="Z524" s="727"/>
      <c r="AA524" s="727"/>
      <c r="AB524" s="727"/>
      <c r="AC524" s="727"/>
      <c r="AD524" s="719"/>
      <c r="AE524" s="719"/>
      <c r="AF524" s="719"/>
      <c r="AG524" s="719"/>
      <c r="AH524" s="719"/>
      <c r="AI524" s="719"/>
      <c r="AJ524" s="719"/>
      <c r="AK524" s="719"/>
      <c r="AL524" s="719"/>
      <c r="AM524" s="719"/>
      <c r="AN524" s="530"/>
    </row>
    <row r="525" ht="13.5" hidden="1" customHeight="1">
      <c r="A525" s="530"/>
      <c r="B525" s="530"/>
      <c r="C525" s="530"/>
      <c r="D525" s="530"/>
      <c r="E525" s="530"/>
      <c r="F525" s="530"/>
      <c r="G525" s="530"/>
      <c r="H525" s="530"/>
      <c r="I525" s="530"/>
      <c r="J525" s="651"/>
      <c r="L525" s="530"/>
      <c r="M525" s="530"/>
      <c r="N525" s="530"/>
      <c r="O525" s="530"/>
      <c r="P525" s="530"/>
      <c r="Q525" s="530"/>
      <c r="R525" s="530"/>
      <c r="S525" s="530"/>
      <c r="T525" s="726"/>
      <c r="U525" s="728"/>
      <c r="V525" s="305" t="s">
        <v>91</v>
      </c>
      <c r="W525" s="729"/>
      <c r="X525" s="729"/>
      <c r="Y525" s="729"/>
      <c r="Z525" s="729"/>
      <c r="AA525" s="729"/>
      <c r="AB525" s="730"/>
      <c r="AC525" s="308"/>
      <c r="AD525" s="719"/>
      <c r="AE525" s="719"/>
      <c r="AF525" s="719"/>
      <c r="AG525" s="719"/>
      <c r="AH525" s="719"/>
      <c r="AI525" s="719"/>
      <c r="AJ525" s="719"/>
      <c r="AK525" s="719"/>
      <c r="AL525" s="719"/>
      <c r="AM525" s="719"/>
      <c r="AN525" s="530"/>
    </row>
    <row r="526" ht="13.5" hidden="1" customHeight="1">
      <c r="A526" s="530"/>
      <c r="B526" s="530"/>
      <c r="C526" s="530"/>
      <c r="D526" s="530"/>
      <c r="E526" s="530"/>
      <c r="F526" s="530"/>
      <c r="G526" s="530"/>
      <c r="H526" s="530"/>
      <c r="I526" s="530"/>
      <c r="L526" s="530"/>
      <c r="M526" s="530"/>
      <c r="N526" s="530"/>
      <c r="O526" s="530"/>
      <c r="P526" s="530"/>
      <c r="Q526" s="530"/>
      <c r="R526" s="530"/>
      <c r="S526" s="530"/>
      <c r="T526" s="726"/>
      <c r="U526" s="728"/>
      <c r="V526" s="731">
        <v>1.0</v>
      </c>
      <c r="W526" s="711" t="str">
        <f>IF(COUNTBLANK(S520:S523)=2,IF(S520&gt;S522,M520,M522),"")</f>
        <v/>
      </c>
      <c r="AA526" s="269"/>
      <c r="AB526" s="722"/>
      <c r="AC526" s="309"/>
      <c r="AD526" s="719"/>
      <c r="AE526" s="719"/>
      <c r="AF526" s="719"/>
      <c r="AG526" s="719"/>
      <c r="AH526" s="719"/>
      <c r="AI526" s="719"/>
      <c r="AJ526" s="719"/>
      <c r="AK526" s="719"/>
      <c r="AL526" s="719"/>
      <c r="AM526" s="719"/>
      <c r="AN526" s="530"/>
    </row>
    <row r="527" ht="13.5" hidden="1" customHeight="1">
      <c r="A527" s="530"/>
      <c r="B527" s="530"/>
      <c r="C527" s="530"/>
      <c r="D527" s="530"/>
      <c r="E527" s="530"/>
      <c r="F527" s="530"/>
      <c r="G527" s="530"/>
      <c r="H527" s="530"/>
      <c r="I527" s="530"/>
      <c r="J527" s="530"/>
      <c r="K527" s="530"/>
      <c r="L527" s="530"/>
      <c r="M527" s="530"/>
      <c r="N527" s="530"/>
      <c r="O527" s="530"/>
      <c r="P527" s="530"/>
      <c r="Q527" s="530"/>
      <c r="R527" s="530"/>
      <c r="S527" s="530"/>
      <c r="T527" s="726"/>
      <c r="U527" s="732"/>
      <c r="V527" s="269"/>
      <c r="AA527" s="269"/>
      <c r="AC527" s="311"/>
      <c r="AD527" s="719"/>
      <c r="AE527" s="719"/>
      <c r="AF527" s="719"/>
      <c r="AG527" s="719"/>
      <c r="AH527" s="719"/>
      <c r="AI527" s="719"/>
      <c r="AJ527" s="719"/>
      <c r="AK527" s="719"/>
      <c r="AL527" s="719"/>
      <c r="AM527" s="719"/>
      <c r="AN527" s="530"/>
    </row>
    <row r="528" ht="13.5" hidden="1" customHeight="1">
      <c r="A528" s="530"/>
      <c r="B528" s="530"/>
      <c r="C528" s="530"/>
      <c r="D528" s="530"/>
      <c r="E528" s="530"/>
      <c r="F528" s="530"/>
      <c r="G528" s="530"/>
      <c r="H528" s="530"/>
      <c r="I528" s="530"/>
      <c r="J528" s="530"/>
      <c r="K528" s="530"/>
      <c r="L528" s="530"/>
      <c r="M528" s="530"/>
      <c r="N528" s="530"/>
      <c r="O528" s="530"/>
      <c r="P528" s="530"/>
      <c r="Q528" s="530"/>
      <c r="R528" s="530"/>
      <c r="S528" s="530"/>
      <c r="T528" s="726"/>
      <c r="U528" s="728"/>
      <c r="V528" s="269"/>
      <c r="W528" s="713" t="str">
        <f>IF(COUNTBLANK(S532:S535)=2,IF(S532&gt;S534,M532,M534),"")</f>
        <v/>
      </c>
      <c r="AA528" s="269"/>
      <c r="AB528" s="733"/>
      <c r="AC528" s="314"/>
      <c r="AD528" s="719"/>
      <c r="AE528" s="719"/>
      <c r="AF528" s="719"/>
      <c r="AG528" s="719"/>
      <c r="AH528" s="719"/>
      <c r="AI528" s="719"/>
      <c r="AJ528" s="719"/>
      <c r="AK528" s="719"/>
      <c r="AL528" s="719"/>
      <c r="AM528" s="719"/>
      <c r="AN528" s="530"/>
    </row>
    <row r="529" ht="13.5" hidden="1" customHeight="1">
      <c r="A529" s="530"/>
      <c r="B529" s="530"/>
      <c r="C529" s="530"/>
      <c r="D529" s="530"/>
      <c r="E529" s="530"/>
      <c r="F529" s="530"/>
      <c r="G529" s="530"/>
      <c r="H529" s="530"/>
      <c r="I529" s="530"/>
      <c r="J529" s="719"/>
      <c r="K529" s="719"/>
      <c r="L529" s="530"/>
      <c r="M529" s="530"/>
      <c r="N529" s="530"/>
      <c r="O529" s="530"/>
      <c r="P529" s="530"/>
      <c r="Q529" s="530"/>
      <c r="R529" s="530"/>
      <c r="S529" s="530"/>
      <c r="T529" s="726"/>
      <c r="U529" s="728"/>
      <c r="V529" s="315"/>
      <c r="W529" s="316"/>
      <c r="X529" s="316"/>
      <c r="Y529" s="316"/>
      <c r="Z529" s="316"/>
      <c r="AA529" s="315"/>
      <c r="AB529" s="316"/>
      <c r="AC529" s="308"/>
      <c r="AD529" s="719"/>
      <c r="AE529" s="719"/>
      <c r="AF529" s="719"/>
      <c r="AG529" s="719"/>
      <c r="AH529" s="719"/>
      <c r="AI529" s="719"/>
      <c r="AJ529" s="719"/>
      <c r="AK529" s="719"/>
      <c r="AL529" s="719"/>
      <c r="AM529" s="719"/>
      <c r="AN529" s="530"/>
    </row>
    <row r="530" ht="13.5" hidden="1" customHeight="1">
      <c r="A530" s="530"/>
      <c r="B530" s="530"/>
      <c r="C530" s="530"/>
      <c r="D530" s="530"/>
      <c r="E530" s="530"/>
      <c r="F530" s="530"/>
      <c r="G530" s="530"/>
      <c r="H530" s="530"/>
      <c r="I530" s="530"/>
      <c r="J530" s="719"/>
      <c r="K530" s="719"/>
      <c r="L530" s="530"/>
      <c r="M530" s="530"/>
      <c r="N530" s="530"/>
      <c r="O530" s="530"/>
      <c r="P530" s="530"/>
      <c r="Q530" s="530"/>
      <c r="R530" s="530"/>
      <c r="S530" s="530"/>
      <c r="T530" s="726"/>
      <c r="U530" s="530"/>
      <c r="V530" s="530"/>
      <c r="W530" s="530"/>
      <c r="X530" s="530"/>
      <c r="Y530" s="530"/>
      <c r="Z530" s="530"/>
      <c r="AA530" s="530"/>
      <c r="AB530" s="530"/>
      <c r="AC530" s="530"/>
      <c r="AD530" s="719"/>
      <c r="AE530" s="719"/>
      <c r="AF530" s="719"/>
      <c r="AG530" s="719"/>
      <c r="AH530" s="719"/>
      <c r="AI530" s="719"/>
      <c r="AJ530" s="719"/>
      <c r="AK530" s="719"/>
      <c r="AL530" s="719"/>
      <c r="AM530" s="719"/>
      <c r="AN530" s="530"/>
    </row>
    <row r="531" ht="13.5" hidden="1" customHeight="1">
      <c r="A531" s="530"/>
      <c r="B531" s="530"/>
      <c r="C531" s="530"/>
      <c r="D531" s="530"/>
      <c r="E531" s="530"/>
      <c r="F531" s="530"/>
      <c r="G531" s="530"/>
      <c r="H531" s="530"/>
      <c r="I531" s="530"/>
      <c r="J531" s="719"/>
      <c r="K531" s="719"/>
      <c r="L531" s="275" t="s">
        <v>87</v>
      </c>
      <c r="M531" s="720"/>
      <c r="N531" s="720"/>
      <c r="O531" s="720"/>
      <c r="P531" s="720"/>
      <c r="Q531" s="720"/>
      <c r="R531" s="721"/>
      <c r="S531" s="279"/>
      <c r="T531" s="734"/>
      <c r="U531" s="530"/>
      <c r="V531" s="530"/>
      <c r="W531" s="530"/>
      <c r="X531" s="530"/>
      <c r="Y531" s="530"/>
      <c r="Z531" s="530"/>
      <c r="AA531" s="530"/>
      <c r="AB531" s="530"/>
      <c r="AC531" s="530"/>
      <c r="AD531" s="719"/>
      <c r="AE531" s="719"/>
      <c r="AF531" s="719"/>
      <c r="AG531" s="719"/>
      <c r="AH531" s="719"/>
      <c r="AI531" s="719"/>
      <c r="AJ531" s="719"/>
      <c r="AK531" s="719"/>
      <c r="AL531" s="719"/>
      <c r="AM531" s="719"/>
      <c r="AN531" s="530"/>
    </row>
    <row r="532" ht="13.5" hidden="1" customHeight="1">
      <c r="A532" s="530"/>
      <c r="B532" s="530"/>
      <c r="C532" s="530"/>
      <c r="D532" s="530"/>
      <c r="E532" s="530"/>
      <c r="F532" s="530"/>
      <c r="G532" s="530"/>
      <c r="H532" s="530"/>
      <c r="I532" s="530"/>
      <c r="J532" s="651" t="s">
        <v>1404</v>
      </c>
      <c r="L532" s="700"/>
      <c r="M532" s="711" t="str">
        <f>IFERROR(VLOOKUP(J532,$L$156:$Q$159,2,FALSE),IFERROR(VLOOKUP(J532,$V$156:$AA$159,2,FALSE),IFERROR(VLOOKUP(J532,$B$156:$G$159,2,FALSE),IFERROR(VLOOKUP(J532,$AF$156:$AK$159,2,FALSE),""))))</f>
        <v>-</v>
      </c>
      <c r="Q532" s="269"/>
      <c r="R532" s="722"/>
      <c r="S532" s="286"/>
      <c r="T532" s="734"/>
      <c r="U532" s="530"/>
      <c r="V532" s="530"/>
      <c r="W532" s="530"/>
      <c r="X532" s="530"/>
      <c r="Y532" s="530"/>
      <c r="Z532" s="530"/>
      <c r="AA532" s="530"/>
      <c r="AB532" s="530"/>
      <c r="AC532" s="530"/>
      <c r="AD532" s="719"/>
      <c r="AE532" s="719"/>
      <c r="AF532" s="719"/>
      <c r="AG532" s="719"/>
      <c r="AH532" s="719"/>
      <c r="AI532" s="719"/>
      <c r="AJ532" s="719"/>
      <c r="AK532" s="719"/>
      <c r="AL532" s="719"/>
      <c r="AM532" s="719"/>
      <c r="AN532" s="530"/>
    </row>
    <row r="533" ht="13.5" hidden="1" customHeight="1">
      <c r="A533" s="530"/>
      <c r="B533" s="530"/>
      <c r="C533" s="530"/>
      <c r="D533" s="530"/>
      <c r="E533" s="530"/>
      <c r="F533" s="530"/>
      <c r="G533" s="530"/>
      <c r="H533" s="530"/>
      <c r="I533" s="530"/>
      <c r="L533" s="288"/>
      <c r="Q533" s="269"/>
      <c r="S533" s="289"/>
      <c r="T533" s="318"/>
      <c r="U533" s="530"/>
      <c r="V533" s="530"/>
      <c r="W533" s="530"/>
      <c r="X533" s="530"/>
      <c r="Y533" s="530"/>
      <c r="Z533" s="530"/>
      <c r="AA533" s="530"/>
      <c r="AB533" s="530"/>
      <c r="AC533" s="530"/>
      <c r="AD533" s="719"/>
      <c r="AE533" s="719"/>
      <c r="AF533" s="719"/>
      <c r="AG533" s="719"/>
      <c r="AH533" s="719"/>
      <c r="AI533" s="719"/>
      <c r="AJ533" s="719"/>
      <c r="AK533" s="719"/>
      <c r="AL533" s="719"/>
      <c r="AM533" s="719"/>
      <c r="AN533" s="530"/>
    </row>
    <row r="534" ht="13.5" hidden="1" customHeight="1">
      <c r="A534" s="530"/>
      <c r="B534" s="530"/>
      <c r="C534" s="530"/>
      <c r="D534" s="530"/>
      <c r="E534" s="530"/>
      <c r="F534" s="530"/>
      <c r="G534" s="530"/>
      <c r="H534" s="530"/>
      <c r="I534" s="530"/>
      <c r="J534" s="651" t="s">
        <v>1405</v>
      </c>
      <c r="L534" s="288"/>
      <c r="M534" s="723" t="str">
        <f>IFERROR(VLOOKUP(J534,$L$156:$Q$159,2,FALSE),IFERROR(VLOOKUP(J534,$V$156:$AA$159,2,FALSE),IFERROR(VLOOKUP(J534,$B$156:$G$159,2,FALSE),IFERROR(VLOOKUP(J534,$AF$156:$AK$159,2,FALSE),""))))</f>
        <v>-</v>
      </c>
      <c r="Q534" s="269"/>
      <c r="R534" s="724"/>
      <c r="S534" s="294"/>
      <c r="T534" s="530"/>
      <c r="U534" s="530"/>
      <c r="V534" s="530"/>
      <c r="W534" s="530"/>
      <c r="X534" s="530"/>
      <c r="Y534" s="530"/>
      <c r="Z534" s="530"/>
      <c r="AA534" s="530"/>
      <c r="AB534" s="530"/>
      <c r="AC534" s="530"/>
      <c r="AD534" s="719"/>
      <c r="AE534" s="719"/>
      <c r="AF534" s="719"/>
      <c r="AG534" s="719"/>
      <c r="AH534" s="719"/>
      <c r="AI534" s="719"/>
      <c r="AJ534" s="719"/>
      <c r="AK534" s="719"/>
      <c r="AL534" s="719"/>
      <c r="AM534" s="719"/>
      <c r="AN534" s="530"/>
    </row>
    <row r="535" ht="13.5" hidden="1" customHeight="1">
      <c r="A535" s="530"/>
      <c r="B535" s="530"/>
      <c r="C535" s="530"/>
      <c r="D535" s="530"/>
      <c r="E535" s="530"/>
      <c r="F535" s="530"/>
      <c r="G535" s="530"/>
      <c r="H535" s="530"/>
      <c r="I535" s="530"/>
      <c r="L535" s="296"/>
      <c r="M535" s="297"/>
      <c r="N535" s="297"/>
      <c r="O535" s="297"/>
      <c r="P535" s="297"/>
      <c r="Q535" s="298"/>
      <c r="R535" s="297"/>
      <c r="S535" s="299"/>
      <c r="T535" s="530"/>
      <c r="U535" s="530"/>
      <c r="V535" s="530"/>
      <c r="W535" s="530"/>
      <c r="X535" s="530"/>
      <c r="Y535" s="530"/>
      <c r="Z535" s="530"/>
      <c r="AA535" s="530"/>
      <c r="AB535" s="530"/>
      <c r="AC535" s="530"/>
      <c r="AD535" s="719"/>
      <c r="AE535" s="719"/>
      <c r="AF535" s="719"/>
      <c r="AG535" s="719"/>
      <c r="AH535" s="719"/>
      <c r="AI535" s="719"/>
      <c r="AJ535" s="719"/>
      <c r="AK535" s="719"/>
      <c r="AL535" s="719"/>
      <c r="AM535" s="719"/>
      <c r="AN535" s="530"/>
    </row>
    <row r="536" ht="27.0" hidden="1" customHeight="1">
      <c r="A536" s="530"/>
      <c r="B536" s="530"/>
      <c r="C536" s="530"/>
      <c r="D536" s="530"/>
      <c r="E536" s="530"/>
      <c r="F536" s="530"/>
      <c r="G536" s="530"/>
      <c r="H536" s="530"/>
      <c r="I536" s="530"/>
      <c r="J536" s="530"/>
      <c r="K536" s="530"/>
      <c r="L536" s="530"/>
      <c r="M536" s="530"/>
      <c r="N536" s="719"/>
      <c r="O536" s="719"/>
      <c r="P536" s="719"/>
      <c r="Q536" s="719"/>
      <c r="R536" s="719"/>
      <c r="S536" s="719"/>
      <c r="T536" s="719"/>
      <c r="U536" s="719"/>
      <c r="V536" s="530"/>
      <c r="W536" s="530"/>
      <c r="X536" s="530"/>
      <c r="Y536" s="530"/>
      <c r="Z536" s="530"/>
      <c r="AA536" s="530"/>
      <c r="AB536" s="530"/>
      <c r="AC536" s="530"/>
      <c r="AD536" s="530"/>
      <c r="AE536" s="530"/>
      <c r="AF536" s="530"/>
      <c r="AG536" s="530"/>
      <c r="AH536" s="530"/>
      <c r="AI536" s="530"/>
      <c r="AJ536" s="530"/>
      <c r="AK536" s="530"/>
      <c r="AL536" s="530"/>
      <c r="AM536" s="530"/>
      <c r="AN536" s="530"/>
    </row>
  </sheetData>
  <mergeCells count="1958">
    <mergeCell ref="X92:AB92"/>
    <mergeCell ref="AC92:AH92"/>
    <mergeCell ref="V90:W90"/>
    <mergeCell ref="X90:AB90"/>
    <mergeCell ref="AC90:AH90"/>
    <mergeCell ref="V91:W91"/>
    <mergeCell ref="X91:AB91"/>
    <mergeCell ref="AC91:AH91"/>
    <mergeCell ref="V92:W92"/>
    <mergeCell ref="X77:AB77"/>
    <mergeCell ref="AC77:AH77"/>
    <mergeCell ref="V75:W75"/>
    <mergeCell ref="X75:AB75"/>
    <mergeCell ref="AC75:AH75"/>
    <mergeCell ref="V76:W76"/>
    <mergeCell ref="X76:AB76"/>
    <mergeCell ref="AC76:AH76"/>
    <mergeCell ref="V77:W77"/>
    <mergeCell ref="X80:AB80"/>
    <mergeCell ref="AC80:AH80"/>
    <mergeCell ref="V78:W78"/>
    <mergeCell ref="X78:AB78"/>
    <mergeCell ref="AC78:AH78"/>
    <mergeCell ref="V79:W79"/>
    <mergeCell ref="X79:AB79"/>
    <mergeCell ref="AC79:AH79"/>
    <mergeCell ref="V80:W80"/>
    <mergeCell ref="X83:AB83"/>
    <mergeCell ref="AC83:AH83"/>
    <mergeCell ref="V81:W81"/>
    <mergeCell ref="X81:AB81"/>
    <mergeCell ref="AC81:AH81"/>
    <mergeCell ref="V82:W82"/>
    <mergeCell ref="X82:AB82"/>
    <mergeCell ref="AC82:AH82"/>
    <mergeCell ref="V83:W83"/>
    <mergeCell ref="V93:W93"/>
    <mergeCell ref="X93:AB93"/>
    <mergeCell ref="AC93:AH93"/>
    <mergeCell ref="X102:AB102"/>
    <mergeCell ref="AC102:AH102"/>
    <mergeCell ref="V100:W100"/>
    <mergeCell ref="X100:AB100"/>
    <mergeCell ref="AC100:AH100"/>
    <mergeCell ref="V101:W101"/>
    <mergeCell ref="X101:AB101"/>
    <mergeCell ref="AC101:AH101"/>
    <mergeCell ref="V102:W102"/>
    <mergeCell ref="X89:AB89"/>
    <mergeCell ref="AC89:AH89"/>
    <mergeCell ref="V87:W87"/>
    <mergeCell ref="X87:AB87"/>
    <mergeCell ref="AC87:AH87"/>
    <mergeCell ref="V88:W88"/>
    <mergeCell ref="X88:AB88"/>
    <mergeCell ref="AC88:AH88"/>
    <mergeCell ref="V89:W89"/>
    <mergeCell ref="X96:AB96"/>
    <mergeCell ref="AC96:AH96"/>
    <mergeCell ref="V94:W94"/>
    <mergeCell ref="X94:AB94"/>
    <mergeCell ref="AC94:AH94"/>
    <mergeCell ref="V95:W95"/>
    <mergeCell ref="X95:AB95"/>
    <mergeCell ref="AC95:AH95"/>
    <mergeCell ref="V96:W96"/>
    <mergeCell ref="X99:AB99"/>
    <mergeCell ref="AC99:AH99"/>
    <mergeCell ref="V97:W97"/>
    <mergeCell ref="X97:AB97"/>
    <mergeCell ref="AC97:AH97"/>
    <mergeCell ref="V98:W98"/>
    <mergeCell ref="X98:AB98"/>
    <mergeCell ref="AC98:AH98"/>
    <mergeCell ref="V99:W99"/>
    <mergeCell ref="V103:W103"/>
    <mergeCell ref="X103:AB103"/>
    <mergeCell ref="AC103:AH103"/>
    <mergeCell ref="I94:N94"/>
    <mergeCell ref="O94:S94"/>
    <mergeCell ref="I95:N95"/>
    <mergeCell ref="O95:S95"/>
    <mergeCell ref="I96:N96"/>
    <mergeCell ref="O96:S96"/>
    <mergeCell ref="O97:S97"/>
    <mergeCell ref="I97:N97"/>
    <mergeCell ref="I98:N98"/>
    <mergeCell ref="O98:S98"/>
    <mergeCell ref="I99:N99"/>
    <mergeCell ref="O99:S99"/>
    <mergeCell ref="I100:N100"/>
    <mergeCell ref="O100:S100"/>
    <mergeCell ref="O104:S104"/>
    <mergeCell ref="V104:W104"/>
    <mergeCell ref="X104:AB104"/>
    <mergeCell ref="AC104:AH104"/>
    <mergeCell ref="I105:N105"/>
    <mergeCell ref="O105:S105"/>
    <mergeCell ref="V105:W105"/>
    <mergeCell ref="X105:AB105"/>
    <mergeCell ref="AC105:AH105"/>
    <mergeCell ref="I101:N101"/>
    <mergeCell ref="O101:S101"/>
    <mergeCell ref="I102:N102"/>
    <mergeCell ref="O102:S102"/>
    <mergeCell ref="I103:N103"/>
    <mergeCell ref="O103:S103"/>
    <mergeCell ref="I104:N104"/>
    <mergeCell ref="V107:W107"/>
    <mergeCell ref="X107:AB107"/>
    <mergeCell ref="V108:W108"/>
    <mergeCell ref="X108:AB108"/>
    <mergeCell ref="AC108:AH108"/>
    <mergeCell ref="X109:AB109"/>
    <mergeCell ref="AC109:AH109"/>
    <mergeCell ref="I106:N106"/>
    <mergeCell ref="O106:S106"/>
    <mergeCell ref="V106:W106"/>
    <mergeCell ref="X106:AB106"/>
    <mergeCell ref="AC106:AH106"/>
    <mergeCell ref="O107:S107"/>
    <mergeCell ref="AC107:AH107"/>
    <mergeCell ref="V109:W109"/>
    <mergeCell ref="V110:W110"/>
    <mergeCell ref="X110:AB110"/>
    <mergeCell ref="AC110:AH110"/>
    <mergeCell ref="I111:N111"/>
    <mergeCell ref="O111:S111"/>
    <mergeCell ref="V111:W111"/>
    <mergeCell ref="X111:AB111"/>
    <mergeCell ref="AC111:AH111"/>
    <mergeCell ref="I107:N107"/>
    <mergeCell ref="I108:N108"/>
    <mergeCell ref="O108:S108"/>
    <mergeCell ref="I109:N109"/>
    <mergeCell ref="O109:S109"/>
    <mergeCell ref="I110:N110"/>
    <mergeCell ref="O110:S110"/>
    <mergeCell ref="V113:W113"/>
    <mergeCell ref="X113:AB113"/>
    <mergeCell ref="V114:W114"/>
    <mergeCell ref="X114:AB114"/>
    <mergeCell ref="AC114:AH114"/>
    <mergeCell ref="X115:AB115"/>
    <mergeCell ref="AC115:AH115"/>
    <mergeCell ref="I112:N112"/>
    <mergeCell ref="O112:S112"/>
    <mergeCell ref="V112:W112"/>
    <mergeCell ref="X112:AB112"/>
    <mergeCell ref="AC112:AH112"/>
    <mergeCell ref="O113:S113"/>
    <mergeCell ref="AC113:AH113"/>
    <mergeCell ref="V115:W115"/>
    <mergeCell ref="V116:W116"/>
    <mergeCell ref="X116:AB116"/>
    <mergeCell ref="AC116:AH116"/>
    <mergeCell ref="I117:N117"/>
    <mergeCell ref="O117:S117"/>
    <mergeCell ref="V117:W117"/>
    <mergeCell ref="X117:AB117"/>
    <mergeCell ref="AC117:AH117"/>
    <mergeCell ref="X127:AB127"/>
    <mergeCell ref="AC127:AH127"/>
    <mergeCell ref="I125:N125"/>
    <mergeCell ref="I126:N126"/>
    <mergeCell ref="O126:S126"/>
    <mergeCell ref="X126:AB126"/>
    <mergeCell ref="AC126:AH126"/>
    <mergeCell ref="I127:N127"/>
    <mergeCell ref="O127:S127"/>
    <mergeCell ref="I113:N113"/>
    <mergeCell ref="I114:N114"/>
    <mergeCell ref="O114:S114"/>
    <mergeCell ref="I115:N115"/>
    <mergeCell ref="O115:S115"/>
    <mergeCell ref="I116:N116"/>
    <mergeCell ref="O116:S116"/>
    <mergeCell ref="V119:W119"/>
    <mergeCell ref="X119:AB119"/>
    <mergeCell ref="V120:W120"/>
    <mergeCell ref="X120:AB120"/>
    <mergeCell ref="AC120:AH120"/>
    <mergeCell ref="X121:AB121"/>
    <mergeCell ref="AC121:AH121"/>
    <mergeCell ref="I118:N118"/>
    <mergeCell ref="O118:S118"/>
    <mergeCell ref="V118:W118"/>
    <mergeCell ref="X118:AB118"/>
    <mergeCell ref="AC118:AH118"/>
    <mergeCell ref="O119:S119"/>
    <mergeCell ref="AC119:AH119"/>
    <mergeCell ref="V121:W121"/>
    <mergeCell ref="V122:W122"/>
    <mergeCell ref="X122:AB122"/>
    <mergeCell ref="AC122:AH122"/>
    <mergeCell ref="I123:N123"/>
    <mergeCell ref="O123:S123"/>
    <mergeCell ref="V123:W123"/>
    <mergeCell ref="X123:AB123"/>
    <mergeCell ref="AC123:AH123"/>
    <mergeCell ref="I119:N119"/>
    <mergeCell ref="I120:N120"/>
    <mergeCell ref="O120:S120"/>
    <mergeCell ref="I121:N121"/>
    <mergeCell ref="O121:S121"/>
    <mergeCell ref="I122:N122"/>
    <mergeCell ref="O122:S122"/>
    <mergeCell ref="V126:W126"/>
    <mergeCell ref="V127:W127"/>
    <mergeCell ref="G129:H129"/>
    <mergeCell ref="G130:H130"/>
    <mergeCell ref="G131:H131"/>
    <mergeCell ref="G132:H132"/>
    <mergeCell ref="G133:H133"/>
    <mergeCell ref="G134:H134"/>
    <mergeCell ref="G135:H135"/>
    <mergeCell ref="G122:H122"/>
    <mergeCell ref="G123:H123"/>
    <mergeCell ref="G124:H124"/>
    <mergeCell ref="G125:H125"/>
    <mergeCell ref="G126:H126"/>
    <mergeCell ref="G127:H127"/>
    <mergeCell ref="G128:H128"/>
    <mergeCell ref="I124:N124"/>
    <mergeCell ref="O124:S124"/>
    <mergeCell ref="V124:W124"/>
    <mergeCell ref="X124:AB124"/>
    <mergeCell ref="AC124:AH124"/>
    <mergeCell ref="O125:S125"/>
    <mergeCell ref="AC125:AH125"/>
    <mergeCell ref="V125:W125"/>
    <mergeCell ref="X125:AB125"/>
    <mergeCell ref="I128:N128"/>
    <mergeCell ref="O128:S128"/>
    <mergeCell ref="V128:W128"/>
    <mergeCell ref="X128:AB128"/>
    <mergeCell ref="AC128:AH128"/>
    <mergeCell ref="V130:W130"/>
    <mergeCell ref="X130:AB130"/>
    <mergeCell ref="V131:W131"/>
    <mergeCell ref="X131:AB131"/>
    <mergeCell ref="AC131:AH131"/>
    <mergeCell ref="X132:AB132"/>
    <mergeCell ref="AC132:AH132"/>
    <mergeCell ref="I129:N129"/>
    <mergeCell ref="O129:S129"/>
    <mergeCell ref="V129:W129"/>
    <mergeCell ref="X129:AB129"/>
    <mergeCell ref="AC129:AH129"/>
    <mergeCell ref="O130:S130"/>
    <mergeCell ref="AC130:AH130"/>
    <mergeCell ref="V132:W132"/>
    <mergeCell ref="V133:W133"/>
    <mergeCell ref="X133:AB133"/>
    <mergeCell ref="AC133:AH133"/>
    <mergeCell ref="I134:N134"/>
    <mergeCell ref="O134:S134"/>
    <mergeCell ref="V134:W134"/>
    <mergeCell ref="X134:AB134"/>
    <mergeCell ref="AC134:AH134"/>
    <mergeCell ref="I130:N130"/>
    <mergeCell ref="I131:N131"/>
    <mergeCell ref="O131:S131"/>
    <mergeCell ref="I132:N132"/>
    <mergeCell ref="O132:S132"/>
    <mergeCell ref="I133:N133"/>
    <mergeCell ref="O133:S133"/>
    <mergeCell ref="I135:N135"/>
    <mergeCell ref="O135:S135"/>
    <mergeCell ref="V135:W135"/>
    <mergeCell ref="X135:AB135"/>
    <mergeCell ref="AC135:AH135"/>
    <mergeCell ref="A137:AN137"/>
    <mergeCell ref="B138:I138"/>
    <mergeCell ref="AF138:AM138"/>
    <mergeCell ref="L138:S138"/>
    <mergeCell ref="V138:AC138"/>
    <mergeCell ref="B140:B141"/>
    <mergeCell ref="C140:G140"/>
    <mergeCell ref="L140:L141"/>
    <mergeCell ref="V140:V141"/>
    <mergeCell ref="C141:G141"/>
    <mergeCell ref="M142:Q142"/>
    <mergeCell ref="M143:Q143"/>
    <mergeCell ref="M144:Q144"/>
    <mergeCell ref="R144:S144"/>
    <mergeCell ref="M146:Q146"/>
    <mergeCell ref="V146:V147"/>
    <mergeCell ref="M147:Q147"/>
    <mergeCell ref="W142:AA142"/>
    <mergeCell ref="W143:AA143"/>
    <mergeCell ref="W144:AA144"/>
    <mergeCell ref="AB144:AC144"/>
    <mergeCell ref="W146:AA146"/>
    <mergeCell ref="AF146:AF147"/>
    <mergeCell ref="W147:AA147"/>
    <mergeCell ref="M140:Q140"/>
    <mergeCell ref="M141:Q141"/>
    <mergeCell ref="B142:B143"/>
    <mergeCell ref="C142:G142"/>
    <mergeCell ref="L142:L143"/>
    <mergeCell ref="V142:V143"/>
    <mergeCell ref="C143:G143"/>
    <mergeCell ref="AG143:AK143"/>
    <mergeCell ref="AG144:AK144"/>
    <mergeCell ref="AL144:AM144"/>
    <mergeCell ref="AG146:AK146"/>
    <mergeCell ref="AG147:AK147"/>
    <mergeCell ref="W140:AA140"/>
    <mergeCell ref="AF140:AF141"/>
    <mergeCell ref="AG140:AK140"/>
    <mergeCell ref="W141:AA141"/>
    <mergeCell ref="AG141:AK141"/>
    <mergeCell ref="AF142:AF143"/>
    <mergeCell ref="AG142:AK142"/>
    <mergeCell ref="W148:AA148"/>
    <mergeCell ref="W149:AA149"/>
    <mergeCell ref="W150:AA150"/>
    <mergeCell ref="AB150:AC150"/>
    <mergeCell ref="AG150:AK150"/>
    <mergeCell ref="AL150:AM150"/>
    <mergeCell ref="L146:L147"/>
    <mergeCell ref="L148:L149"/>
    <mergeCell ref="M148:Q148"/>
    <mergeCell ref="V148:V149"/>
    <mergeCell ref="AF148:AF149"/>
    <mergeCell ref="AG148:AK148"/>
    <mergeCell ref="M149:Q149"/>
    <mergeCell ref="AG149:AK149"/>
    <mergeCell ref="C149:G149"/>
    <mergeCell ref="C150:G150"/>
    <mergeCell ref="H150:I150"/>
    <mergeCell ref="M150:Q150"/>
    <mergeCell ref="R150:S150"/>
    <mergeCell ref="C144:G144"/>
    <mergeCell ref="H144:I144"/>
    <mergeCell ref="B146:B147"/>
    <mergeCell ref="C146:G146"/>
    <mergeCell ref="C147:G147"/>
    <mergeCell ref="B148:B149"/>
    <mergeCell ref="C148:G148"/>
    <mergeCell ref="B152:B153"/>
    <mergeCell ref="L152:L153"/>
    <mergeCell ref="M152:Q152"/>
    <mergeCell ref="V152:V153"/>
    <mergeCell ref="AF152:AF153"/>
    <mergeCell ref="AG152:AK152"/>
    <mergeCell ref="M153:Q153"/>
    <mergeCell ref="AG153:AK153"/>
    <mergeCell ref="C156:G156"/>
    <mergeCell ref="C157:G157"/>
    <mergeCell ref="AG157:AK157"/>
    <mergeCell ref="C152:G152"/>
    <mergeCell ref="C153:G153"/>
    <mergeCell ref="C154:G154"/>
    <mergeCell ref="H154:I154"/>
    <mergeCell ref="M154:Q154"/>
    <mergeCell ref="R154:S154"/>
    <mergeCell ref="M156:Q156"/>
    <mergeCell ref="M157:Q157"/>
    <mergeCell ref="X7:AB7"/>
    <mergeCell ref="AC7:AH7"/>
    <mergeCell ref="A2:AN2"/>
    <mergeCell ref="A3:AN3"/>
    <mergeCell ref="A5:AN5"/>
    <mergeCell ref="G7:H7"/>
    <mergeCell ref="I7:N7"/>
    <mergeCell ref="O7:S7"/>
    <mergeCell ref="G8:H8"/>
    <mergeCell ref="G9:H9"/>
    <mergeCell ref="V9:W9"/>
    <mergeCell ref="G10:H10"/>
    <mergeCell ref="V10:W10"/>
    <mergeCell ref="G11:H11"/>
    <mergeCell ref="V11:W11"/>
    <mergeCell ref="V12:W12"/>
    <mergeCell ref="V7:W7"/>
    <mergeCell ref="V8:W8"/>
    <mergeCell ref="V13:W13"/>
    <mergeCell ref="V14:W14"/>
    <mergeCell ref="V15:W15"/>
    <mergeCell ref="V16:W16"/>
    <mergeCell ref="V17:W17"/>
    <mergeCell ref="G12:H12"/>
    <mergeCell ref="G13:H13"/>
    <mergeCell ref="G14:H14"/>
    <mergeCell ref="G15:H15"/>
    <mergeCell ref="G16:H16"/>
    <mergeCell ref="G17:H17"/>
    <mergeCell ref="G18:H18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0:W30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V61:W61"/>
    <mergeCell ref="V62:W62"/>
    <mergeCell ref="V63:W63"/>
    <mergeCell ref="V64:W64"/>
    <mergeCell ref="V65:W65"/>
    <mergeCell ref="V66:W66"/>
    <mergeCell ref="V67:W67"/>
    <mergeCell ref="V68:W68"/>
    <mergeCell ref="V69:W69"/>
    <mergeCell ref="V70:W70"/>
    <mergeCell ref="V71:W71"/>
    <mergeCell ref="X72:AB72"/>
    <mergeCell ref="AC72:AH72"/>
    <mergeCell ref="V72:W72"/>
    <mergeCell ref="V73:W73"/>
    <mergeCell ref="X73:AB73"/>
    <mergeCell ref="AC73:AH73"/>
    <mergeCell ref="V74:W74"/>
    <mergeCell ref="X74:AB74"/>
    <mergeCell ref="AC74:AH74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X86:AB86"/>
    <mergeCell ref="AC86:AH86"/>
    <mergeCell ref="V84:W84"/>
    <mergeCell ref="X84:AB84"/>
    <mergeCell ref="AC84:AH84"/>
    <mergeCell ref="V85:W85"/>
    <mergeCell ref="X85:AB85"/>
    <mergeCell ref="AC85:AH85"/>
    <mergeCell ref="V86:W86"/>
    <mergeCell ref="G68:H68"/>
    <mergeCell ref="G69:H69"/>
    <mergeCell ref="G70:H70"/>
    <mergeCell ref="G71:H71"/>
    <mergeCell ref="G72:H72"/>
    <mergeCell ref="I72:N72"/>
    <mergeCell ref="O72:S72"/>
    <mergeCell ref="I73:N73"/>
    <mergeCell ref="O73:S73"/>
    <mergeCell ref="I74:N74"/>
    <mergeCell ref="O74:S74"/>
    <mergeCell ref="I75:N75"/>
    <mergeCell ref="O75:S75"/>
    <mergeCell ref="O76:S76"/>
    <mergeCell ref="I76:N76"/>
    <mergeCell ref="I77:N77"/>
    <mergeCell ref="O77:S77"/>
    <mergeCell ref="I78:N78"/>
    <mergeCell ref="O78:S78"/>
    <mergeCell ref="I79:N79"/>
    <mergeCell ref="O79:S79"/>
    <mergeCell ref="I80:N80"/>
    <mergeCell ref="O80:S80"/>
    <mergeCell ref="I81:N81"/>
    <mergeCell ref="O81:S81"/>
    <mergeCell ref="I82:N82"/>
    <mergeCell ref="O82:S82"/>
    <mergeCell ref="O83:S83"/>
    <mergeCell ref="I83:N83"/>
    <mergeCell ref="I84:N84"/>
    <mergeCell ref="O84:S84"/>
    <mergeCell ref="I85:N85"/>
    <mergeCell ref="O85:S85"/>
    <mergeCell ref="I86:N86"/>
    <mergeCell ref="O86:S86"/>
    <mergeCell ref="I87:N87"/>
    <mergeCell ref="O87:S87"/>
    <mergeCell ref="I88:N88"/>
    <mergeCell ref="O88:S88"/>
    <mergeCell ref="I89:N89"/>
    <mergeCell ref="O89:S89"/>
    <mergeCell ref="O90:S90"/>
    <mergeCell ref="I90:N90"/>
    <mergeCell ref="I91:N91"/>
    <mergeCell ref="O91:S91"/>
    <mergeCell ref="I92:N92"/>
    <mergeCell ref="O92:S92"/>
    <mergeCell ref="I93:N93"/>
    <mergeCell ref="O93:S93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AG165:AK165"/>
    <mergeCell ref="AG166:AK166"/>
    <mergeCell ref="L165:L166"/>
    <mergeCell ref="M165:Q165"/>
    <mergeCell ref="V165:V166"/>
    <mergeCell ref="W165:AA165"/>
    <mergeCell ref="AF165:AF166"/>
    <mergeCell ref="M166:Q166"/>
    <mergeCell ref="W166:AA166"/>
    <mergeCell ref="H352:H353"/>
    <mergeCell ref="I352:I353"/>
    <mergeCell ref="L353:L356"/>
    <mergeCell ref="G355:I355"/>
    <mergeCell ref="A350:A351"/>
    <mergeCell ref="B350:B353"/>
    <mergeCell ref="C350:G351"/>
    <mergeCell ref="H350:H351"/>
    <mergeCell ref="I350:I351"/>
    <mergeCell ref="A352:A353"/>
    <mergeCell ref="C352:G353"/>
    <mergeCell ref="C380:G381"/>
    <mergeCell ref="H380:H381"/>
    <mergeCell ref="I380:I381"/>
    <mergeCell ref="B374:B377"/>
    <mergeCell ref="A376:A377"/>
    <mergeCell ref="C376:G377"/>
    <mergeCell ref="H376:H377"/>
    <mergeCell ref="I376:I377"/>
    <mergeCell ref="L377:L380"/>
    <mergeCell ref="G379:I379"/>
    <mergeCell ref="C386:G387"/>
    <mergeCell ref="H386:H387"/>
    <mergeCell ref="A380:A381"/>
    <mergeCell ref="B380:B383"/>
    <mergeCell ref="A382:A383"/>
    <mergeCell ref="C382:G383"/>
    <mergeCell ref="H382:H383"/>
    <mergeCell ref="I382:I383"/>
    <mergeCell ref="I386:I387"/>
    <mergeCell ref="C392:G393"/>
    <mergeCell ref="H392:H393"/>
    <mergeCell ref="I392:I393"/>
    <mergeCell ref="B386:B389"/>
    <mergeCell ref="A388:A389"/>
    <mergeCell ref="C388:G389"/>
    <mergeCell ref="H388:H389"/>
    <mergeCell ref="I388:I389"/>
    <mergeCell ref="L389:L392"/>
    <mergeCell ref="G391:I391"/>
    <mergeCell ref="C398:G399"/>
    <mergeCell ref="H398:H399"/>
    <mergeCell ref="A392:A393"/>
    <mergeCell ref="B392:B395"/>
    <mergeCell ref="A394:A395"/>
    <mergeCell ref="C394:G395"/>
    <mergeCell ref="H394:H395"/>
    <mergeCell ref="I394:I395"/>
    <mergeCell ref="I398:I399"/>
    <mergeCell ref="C404:G405"/>
    <mergeCell ref="H404:H405"/>
    <mergeCell ref="I404:I405"/>
    <mergeCell ref="B398:B401"/>
    <mergeCell ref="A400:A401"/>
    <mergeCell ref="C400:G401"/>
    <mergeCell ref="H400:H401"/>
    <mergeCell ref="I400:I401"/>
    <mergeCell ref="L401:L404"/>
    <mergeCell ref="G403:I403"/>
    <mergeCell ref="C332:G333"/>
    <mergeCell ref="C334:G335"/>
    <mergeCell ref="A328:A329"/>
    <mergeCell ref="C328:G329"/>
    <mergeCell ref="A332:A333"/>
    <mergeCell ref="B332:B335"/>
    <mergeCell ref="H332:H333"/>
    <mergeCell ref="I332:I333"/>
    <mergeCell ref="A334:A335"/>
    <mergeCell ref="H340:H341"/>
    <mergeCell ref="I340:I341"/>
    <mergeCell ref="L341:L344"/>
    <mergeCell ref="G343:I343"/>
    <mergeCell ref="A338:A339"/>
    <mergeCell ref="B338:B341"/>
    <mergeCell ref="C338:G339"/>
    <mergeCell ref="H338:H339"/>
    <mergeCell ref="I338:I339"/>
    <mergeCell ref="A340:A341"/>
    <mergeCell ref="C340:G341"/>
    <mergeCell ref="H346:H347"/>
    <mergeCell ref="I346:I347"/>
    <mergeCell ref="A344:A345"/>
    <mergeCell ref="B344:B347"/>
    <mergeCell ref="C344:G345"/>
    <mergeCell ref="H344:H345"/>
    <mergeCell ref="I344:I345"/>
    <mergeCell ref="A346:A347"/>
    <mergeCell ref="C346:G347"/>
    <mergeCell ref="A404:A405"/>
    <mergeCell ref="B404:B407"/>
    <mergeCell ref="A406:A407"/>
    <mergeCell ref="C406:G407"/>
    <mergeCell ref="H406:H407"/>
    <mergeCell ref="I406:I407"/>
    <mergeCell ref="W315:AA315"/>
    <mergeCell ref="AB315:AC315"/>
    <mergeCell ref="W308:AA308"/>
    <mergeCell ref="W309:AA309"/>
    <mergeCell ref="W310:AA310"/>
    <mergeCell ref="W311:AA311"/>
    <mergeCell ref="AB311:AC311"/>
    <mergeCell ref="W313:AA313"/>
    <mergeCell ref="W314:AA314"/>
    <mergeCell ref="M290:Q290"/>
    <mergeCell ref="W290:AA290"/>
    <mergeCell ref="M291:Q291"/>
    <mergeCell ref="W291:AA291"/>
    <mergeCell ref="M292:Q292"/>
    <mergeCell ref="R292:S292"/>
    <mergeCell ref="W292:AA292"/>
    <mergeCell ref="M294:Q294"/>
    <mergeCell ref="W294:AA294"/>
    <mergeCell ref="M295:Q295"/>
    <mergeCell ref="W295:AA295"/>
    <mergeCell ref="M296:Q296"/>
    <mergeCell ref="W296:AA296"/>
    <mergeCell ref="W297:AA297"/>
    <mergeCell ref="W302:AA302"/>
    <mergeCell ref="W303:AA303"/>
    <mergeCell ref="M297:Q297"/>
    <mergeCell ref="L299:S299"/>
    <mergeCell ref="V299:AC299"/>
    <mergeCell ref="M301:Q301"/>
    <mergeCell ref="W301:AA301"/>
    <mergeCell ref="M302:Q302"/>
    <mergeCell ref="M303:Q303"/>
    <mergeCell ref="M304:Q304"/>
    <mergeCell ref="W304:AA304"/>
    <mergeCell ref="M305:Q305"/>
    <mergeCell ref="R305:S305"/>
    <mergeCell ref="W305:AA305"/>
    <mergeCell ref="AB305:AC305"/>
    <mergeCell ref="W307:AA307"/>
    <mergeCell ref="M307:Q307"/>
    <mergeCell ref="M308:Q308"/>
    <mergeCell ref="M309:Q309"/>
    <mergeCell ref="M310:Q310"/>
    <mergeCell ref="M311:Q311"/>
    <mergeCell ref="R311:S311"/>
    <mergeCell ref="M313:Q313"/>
    <mergeCell ref="M320:Q320"/>
    <mergeCell ref="W320:AA320"/>
    <mergeCell ref="H334:H335"/>
    <mergeCell ref="I334:I335"/>
    <mergeCell ref="AB334:AC334"/>
    <mergeCell ref="V335:V338"/>
    <mergeCell ref="AB335:AB336"/>
    <mergeCell ref="AC335:AC336"/>
    <mergeCell ref="G337:I337"/>
    <mergeCell ref="W335:AA336"/>
    <mergeCell ref="W337:AA338"/>
    <mergeCell ref="R340:S340"/>
    <mergeCell ref="M341:Q342"/>
    <mergeCell ref="R341:R342"/>
    <mergeCell ref="S341:S342"/>
    <mergeCell ref="M343:Q344"/>
    <mergeCell ref="AB349:AB350"/>
    <mergeCell ref="AC349:AC350"/>
    <mergeCell ref="AB358:AC358"/>
    <mergeCell ref="AB359:AB360"/>
    <mergeCell ref="AC359:AC360"/>
    <mergeCell ref="AB361:AB362"/>
    <mergeCell ref="AC361:AC362"/>
    <mergeCell ref="R343:R344"/>
    <mergeCell ref="S343:S344"/>
    <mergeCell ref="AB346:AC346"/>
    <mergeCell ref="V347:V350"/>
    <mergeCell ref="AB347:AB348"/>
    <mergeCell ref="AC347:AC348"/>
    <mergeCell ref="G349:I349"/>
    <mergeCell ref="W347:AA348"/>
    <mergeCell ref="W349:AA350"/>
    <mergeCell ref="R352:S352"/>
    <mergeCell ref="M353:Q354"/>
    <mergeCell ref="R353:R354"/>
    <mergeCell ref="S353:S354"/>
    <mergeCell ref="M355:Q356"/>
    <mergeCell ref="M365:Q366"/>
    <mergeCell ref="R365:R366"/>
    <mergeCell ref="S365:S366"/>
    <mergeCell ref="M367:Q368"/>
    <mergeCell ref="R367:R368"/>
    <mergeCell ref="S367:S368"/>
    <mergeCell ref="R355:R356"/>
    <mergeCell ref="S355:S356"/>
    <mergeCell ref="V359:V362"/>
    <mergeCell ref="W359:AA360"/>
    <mergeCell ref="G361:I361"/>
    <mergeCell ref="W361:AA362"/>
    <mergeCell ref="R364:S364"/>
    <mergeCell ref="M314:Q314"/>
    <mergeCell ref="M315:Q315"/>
    <mergeCell ref="R315:S315"/>
    <mergeCell ref="M317:Q317"/>
    <mergeCell ref="W317:AA317"/>
    <mergeCell ref="M318:Q318"/>
    <mergeCell ref="M319:Q319"/>
    <mergeCell ref="A326:A327"/>
    <mergeCell ref="C326:G327"/>
    <mergeCell ref="H326:H327"/>
    <mergeCell ref="I326:I327"/>
    <mergeCell ref="W318:AA318"/>
    <mergeCell ref="W319:AA319"/>
    <mergeCell ref="A323:AN323"/>
    <mergeCell ref="B324:I324"/>
    <mergeCell ref="L324:AM324"/>
    <mergeCell ref="G325:I325"/>
    <mergeCell ref="B326:B329"/>
    <mergeCell ref="R328:S328"/>
    <mergeCell ref="M331:Q332"/>
    <mergeCell ref="R331:R332"/>
    <mergeCell ref="H328:H329"/>
    <mergeCell ref="I328:I329"/>
    <mergeCell ref="L329:L332"/>
    <mergeCell ref="M329:Q330"/>
    <mergeCell ref="R329:R330"/>
    <mergeCell ref="S329:S330"/>
    <mergeCell ref="G331:I331"/>
    <mergeCell ref="S331:S332"/>
    <mergeCell ref="AB337:AB338"/>
    <mergeCell ref="AC337:AC338"/>
    <mergeCell ref="H358:H359"/>
    <mergeCell ref="I358:I359"/>
    <mergeCell ref="A356:A357"/>
    <mergeCell ref="B356:B359"/>
    <mergeCell ref="C356:G357"/>
    <mergeCell ref="H356:H357"/>
    <mergeCell ref="I356:I357"/>
    <mergeCell ref="A358:A359"/>
    <mergeCell ref="C358:G359"/>
    <mergeCell ref="H370:H371"/>
    <mergeCell ref="I370:I371"/>
    <mergeCell ref="A368:A369"/>
    <mergeCell ref="B368:B371"/>
    <mergeCell ref="C368:G369"/>
    <mergeCell ref="H368:H369"/>
    <mergeCell ref="I368:I369"/>
    <mergeCell ref="A370:A371"/>
    <mergeCell ref="C370:G371"/>
    <mergeCell ref="AL371:AL372"/>
    <mergeCell ref="AM371:AM372"/>
    <mergeCell ref="AG371:AK372"/>
    <mergeCell ref="AG373:AK374"/>
    <mergeCell ref="AL373:AL374"/>
    <mergeCell ref="AM373:AM374"/>
    <mergeCell ref="H364:H365"/>
    <mergeCell ref="I364:I365"/>
    <mergeCell ref="L365:L368"/>
    <mergeCell ref="G367:I367"/>
    <mergeCell ref="AK370:AM370"/>
    <mergeCell ref="AF371:AF374"/>
    <mergeCell ref="G373:I373"/>
    <mergeCell ref="A362:A363"/>
    <mergeCell ref="B362:B365"/>
    <mergeCell ref="C362:G363"/>
    <mergeCell ref="H362:H363"/>
    <mergeCell ref="I362:I363"/>
    <mergeCell ref="A364:A365"/>
    <mergeCell ref="C364:G365"/>
    <mergeCell ref="A374:A375"/>
    <mergeCell ref="C374:G375"/>
    <mergeCell ref="H374:H375"/>
    <mergeCell ref="I374:I375"/>
    <mergeCell ref="R376:S376"/>
    <mergeCell ref="R377:R378"/>
    <mergeCell ref="S377:S378"/>
    <mergeCell ref="AB383:AB384"/>
    <mergeCell ref="AC383:AC384"/>
    <mergeCell ref="W455:AA456"/>
    <mergeCell ref="W457:AA458"/>
    <mergeCell ref="AB457:AB458"/>
    <mergeCell ref="AC457:AC458"/>
    <mergeCell ref="C454:G455"/>
    <mergeCell ref="H454:H455"/>
    <mergeCell ref="I454:I455"/>
    <mergeCell ref="AB454:AC454"/>
    <mergeCell ref="AB455:AB456"/>
    <mergeCell ref="AC455:AC456"/>
    <mergeCell ref="G457:I457"/>
    <mergeCell ref="M437:Q438"/>
    <mergeCell ref="M439:Q440"/>
    <mergeCell ref="R439:R440"/>
    <mergeCell ref="S439:S440"/>
    <mergeCell ref="V443:V446"/>
    <mergeCell ref="W445:AA446"/>
    <mergeCell ref="AB445:AB446"/>
    <mergeCell ref="AC445:AC446"/>
    <mergeCell ref="R448:S448"/>
    <mergeCell ref="H436:H437"/>
    <mergeCell ref="I436:I437"/>
    <mergeCell ref="R436:S436"/>
    <mergeCell ref="L437:L440"/>
    <mergeCell ref="R437:R438"/>
    <mergeCell ref="S437:S438"/>
    <mergeCell ref="G439:I439"/>
    <mergeCell ref="H442:H443"/>
    <mergeCell ref="I442:I443"/>
    <mergeCell ref="AB442:AC442"/>
    <mergeCell ref="W443:AA444"/>
    <mergeCell ref="AB443:AB444"/>
    <mergeCell ref="AC443:AC444"/>
    <mergeCell ref="A440:A441"/>
    <mergeCell ref="B440:B443"/>
    <mergeCell ref="C440:G441"/>
    <mergeCell ref="H440:H441"/>
    <mergeCell ref="I440:I441"/>
    <mergeCell ref="C442:G443"/>
    <mergeCell ref="G445:I445"/>
    <mergeCell ref="M449:Q450"/>
    <mergeCell ref="R449:R450"/>
    <mergeCell ref="S449:S450"/>
    <mergeCell ref="M451:Q452"/>
    <mergeCell ref="R451:R452"/>
    <mergeCell ref="S451:S452"/>
    <mergeCell ref="V455:V458"/>
    <mergeCell ref="A442:A443"/>
    <mergeCell ref="A446:A447"/>
    <mergeCell ref="B446:B449"/>
    <mergeCell ref="A448:A449"/>
    <mergeCell ref="A452:A453"/>
    <mergeCell ref="B452:B455"/>
    <mergeCell ref="A454:A455"/>
    <mergeCell ref="W407:AA408"/>
    <mergeCell ref="G409:I409"/>
    <mergeCell ref="M403:Q404"/>
    <mergeCell ref="R403:R404"/>
    <mergeCell ref="S403:S404"/>
    <mergeCell ref="AB406:AC406"/>
    <mergeCell ref="V407:V410"/>
    <mergeCell ref="AB407:AB408"/>
    <mergeCell ref="AC407:AC408"/>
    <mergeCell ref="AC409:AC410"/>
    <mergeCell ref="W383:AA384"/>
    <mergeCell ref="W385:AA386"/>
    <mergeCell ref="M377:Q378"/>
    <mergeCell ref="M379:Q380"/>
    <mergeCell ref="R379:R380"/>
    <mergeCell ref="S379:S380"/>
    <mergeCell ref="AB382:AC382"/>
    <mergeCell ref="V383:V386"/>
    <mergeCell ref="G385:I385"/>
    <mergeCell ref="AB385:AB386"/>
    <mergeCell ref="AC385:AC386"/>
    <mergeCell ref="A386:A387"/>
    <mergeCell ref="R388:S388"/>
    <mergeCell ref="M389:Q390"/>
    <mergeCell ref="R389:R390"/>
    <mergeCell ref="S389:S390"/>
    <mergeCell ref="W395:AA396"/>
    <mergeCell ref="G397:I397"/>
    <mergeCell ref="M391:Q392"/>
    <mergeCell ref="R391:R392"/>
    <mergeCell ref="S391:S392"/>
    <mergeCell ref="AB394:AC394"/>
    <mergeCell ref="V395:V398"/>
    <mergeCell ref="AB395:AB396"/>
    <mergeCell ref="AC395:AC396"/>
    <mergeCell ref="AC397:AC398"/>
    <mergeCell ref="W397:AA398"/>
    <mergeCell ref="AB397:AB398"/>
    <mergeCell ref="A398:A399"/>
    <mergeCell ref="R400:S400"/>
    <mergeCell ref="M401:Q402"/>
    <mergeCell ref="R401:R402"/>
    <mergeCell ref="S401:S402"/>
    <mergeCell ref="H412:H413"/>
    <mergeCell ref="I412:I413"/>
    <mergeCell ref="R412:S412"/>
    <mergeCell ref="M413:Q414"/>
    <mergeCell ref="R413:R414"/>
    <mergeCell ref="S413:S414"/>
    <mergeCell ref="M415:Q416"/>
    <mergeCell ref="R415:R416"/>
    <mergeCell ref="S415:S416"/>
    <mergeCell ref="R424:S424"/>
    <mergeCell ref="W409:AA410"/>
    <mergeCell ref="AB409:AB410"/>
    <mergeCell ref="A410:A411"/>
    <mergeCell ref="B410:B413"/>
    <mergeCell ref="H410:H411"/>
    <mergeCell ref="I410:I411"/>
    <mergeCell ref="A412:A413"/>
    <mergeCell ref="H416:H417"/>
    <mergeCell ref="I416:I417"/>
    <mergeCell ref="C410:G411"/>
    <mergeCell ref="C412:G413"/>
    <mergeCell ref="L413:L416"/>
    <mergeCell ref="G415:I415"/>
    <mergeCell ref="A416:A417"/>
    <mergeCell ref="B416:B419"/>
    <mergeCell ref="A418:A419"/>
    <mergeCell ref="AG419:AK420"/>
    <mergeCell ref="AG421:AK422"/>
    <mergeCell ref="AL421:AL422"/>
    <mergeCell ref="AM421:AM422"/>
    <mergeCell ref="H418:H419"/>
    <mergeCell ref="I418:I419"/>
    <mergeCell ref="AL418:AM418"/>
    <mergeCell ref="AF419:AF422"/>
    <mergeCell ref="AL419:AL420"/>
    <mergeCell ref="AM419:AM420"/>
    <mergeCell ref="G421:I421"/>
    <mergeCell ref="C416:G417"/>
    <mergeCell ref="C418:G419"/>
    <mergeCell ref="A422:A423"/>
    <mergeCell ref="B422:B425"/>
    <mergeCell ref="H422:H423"/>
    <mergeCell ref="I422:I423"/>
    <mergeCell ref="A424:A425"/>
    <mergeCell ref="A428:A429"/>
    <mergeCell ref="B428:B431"/>
    <mergeCell ref="C428:G429"/>
    <mergeCell ref="H428:H429"/>
    <mergeCell ref="I428:I429"/>
    <mergeCell ref="A430:A431"/>
    <mergeCell ref="C430:G431"/>
    <mergeCell ref="C422:G423"/>
    <mergeCell ref="C424:G425"/>
    <mergeCell ref="M427:Q428"/>
    <mergeCell ref="R427:R428"/>
    <mergeCell ref="H424:H425"/>
    <mergeCell ref="I424:I425"/>
    <mergeCell ref="L425:L428"/>
    <mergeCell ref="M425:Q426"/>
    <mergeCell ref="R425:R426"/>
    <mergeCell ref="S425:S426"/>
    <mergeCell ref="G427:I427"/>
    <mergeCell ref="S427:S428"/>
    <mergeCell ref="W431:AA432"/>
    <mergeCell ref="W433:AA434"/>
    <mergeCell ref="AB433:AB434"/>
    <mergeCell ref="AC433:AC434"/>
    <mergeCell ref="H430:H431"/>
    <mergeCell ref="I430:I431"/>
    <mergeCell ref="AB430:AC430"/>
    <mergeCell ref="V431:V434"/>
    <mergeCell ref="AB431:AB432"/>
    <mergeCell ref="AC431:AC432"/>
    <mergeCell ref="G433:I433"/>
    <mergeCell ref="A434:A435"/>
    <mergeCell ref="B434:B437"/>
    <mergeCell ref="C434:G435"/>
    <mergeCell ref="H434:H435"/>
    <mergeCell ref="I434:I435"/>
    <mergeCell ref="A436:A437"/>
    <mergeCell ref="C436:G437"/>
    <mergeCell ref="G451:I451"/>
    <mergeCell ref="C452:G453"/>
    <mergeCell ref="H452:H453"/>
    <mergeCell ref="I452:I453"/>
    <mergeCell ref="C446:G447"/>
    <mergeCell ref="H446:H447"/>
    <mergeCell ref="I446:I447"/>
    <mergeCell ref="C448:G449"/>
    <mergeCell ref="H448:H449"/>
    <mergeCell ref="I448:I449"/>
    <mergeCell ref="L449:L452"/>
    <mergeCell ref="A458:A459"/>
    <mergeCell ref="B458:B461"/>
    <mergeCell ref="C458:G459"/>
    <mergeCell ref="H458:H459"/>
    <mergeCell ref="I458:I459"/>
    <mergeCell ref="A460:A461"/>
    <mergeCell ref="C460:G461"/>
    <mergeCell ref="A464:A465"/>
    <mergeCell ref="B464:B467"/>
    <mergeCell ref="C464:G465"/>
    <mergeCell ref="H464:H465"/>
    <mergeCell ref="I464:I465"/>
    <mergeCell ref="A466:A467"/>
    <mergeCell ref="C466:G467"/>
    <mergeCell ref="M182:Q182"/>
    <mergeCell ref="L184:S184"/>
    <mergeCell ref="L186:L187"/>
    <mergeCell ref="V186:V187"/>
    <mergeCell ref="W186:AA186"/>
    <mergeCell ref="AF186:AF187"/>
    <mergeCell ref="W187:AA187"/>
    <mergeCell ref="M186:Q186"/>
    <mergeCell ref="M187:Q187"/>
    <mergeCell ref="M188:Q188"/>
    <mergeCell ref="W188:AA188"/>
    <mergeCell ref="M189:Q189"/>
    <mergeCell ref="W189:AA189"/>
    <mergeCell ref="W192:AA192"/>
    <mergeCell ref="M175:Q175"/>
    <mergeCell ref="M176:Q176"/>
    <mergeCell ref="M177:Q177"/>
    <mergeCell ref="R177:S177"/>
    <mergeCell ref="M179:Q179"/>
    <mergeCell ref="M180:Q180"/>
    <mergeCell ref="M181:Q181"/>
    <mergeCell ref="M190:Q190"/>
    <mergeCell ref="R190:S190"/>
    <mergeCell ref="W190:AA190"/>
    <mergeCell ref="AB190:AC190"/>
    <mergeCell ref="AL190:AM190"/>
    <mergeCell ref="V188:V189"/>
    <mergeCell ref="V192:V193"/>
    <mergeCell ref="V194:V195"/>
    <mergeCell ref="V198:V199"/>
    <mergeCell ref="AG192:AK192"/>
    <mergeCell ref="AG193:AK193"/>
    <mergeCell ref="AG186:AK186"/>
    <mergeCell ref="AG187:AK187"/>
    <mergeCell ref="AF188:AF189"/>
    <mergeCell ref="AG188:AK188"/>
    <mergeCell ref="AG189:AK189"/>
    <mergeCell ref="AG190:AK190"/>
    <mergeCell ref="AF192:AF193"/>
    <mergeCell ref="W193:AA193"/>
    <mergeCell ref="W194:AA194"/>
    <mergeCell ref="W195:AA195"/>
    <mergeCell ref="W196:AA196"/>
    <mergeCell ref="AB196:AC196"/>
    <mergeCell ref="W198:AA198"/>
    <mergeCell ref="W199:AA199"/>
    <mergeCell ref="V207:AC207"/>
    <mergeCell ref="AF207:AM207"/>
    <mergeCell ref="W211:AA211"/>
    <mergeCell ref="W212:AA212"/>
    <mergeCell ref="W213:AA213"/>
    <mergeCell ref="AB213:AC213"/>
    <mergeCell ref="W215:AA215"/>
    <mergeCell ref="W216:AA216"/>
    <mergeCell ref="W217:AA217"/>
    <mergeCell ref="W218:AA218"/>
    <mergeCell ref="W219:AA219"/>
    <mergeCell ref="AB219:AC219"/>
    <mergeCell ref="W221:AA221"/>
    <mergeCell ref="W222:AA222"/>
    <mergeCell ref="W223:AA223"/>
    <mergeCell ref="AB223:AC223"/>
    <mergeCell ref="W200:AA200"/>
    <mergeCell ref="AB200:AC200"/>
    <mergeCell ref="AG200:AK200"/>
    <mergeCell ref="AL200:AM200"/>
    <mergeCell ref="W202:AA202"/>
    <mergeCell ref="W203:AA203"/>
    <mergeCell ref="AG203:AK203"/>
    <mergeCell ref="W204:AA204"/>
    <mergeCell ref="AG204:AK204"/>
    <mergeCell ref="W205:AA205"/>
    <mergeCell ref="AG205:AK205"/>
    <mergeCell ref="W209:AA209"/>
    <mergeCell ref="AF209:AF210"/>
    <mergeCell ref="AG209:AK209"/>
    <mergeCell ref="W210:AA210"/>
    <mergeCell ref="AG210:AK210"/>
    <mergeCell ref="AF211:AF212"/>
    <mergeCell ref="AG211:AK211"/>
    <mergeCell ref="AF215:AF216"/>
    <mergeCell ref="AF217:AF218"/>
    <mergeCell ref="AF221:AF222"/>
    <mergeCell ref="AG219:AK219"/>
    <mergeCell ref="AL219:AM219"/>
    <mergeCell ref="AG221:AK221"/>
    <mergeCell ref="AG222:AK222"/>
    <mergeCell ref="AG223:AK223"/>
    <mergeCell ref="AL223:AM223"/>
    <mergeCell ref="AG225:AK225"/>
    <mergeCell ref="AG226:AK226"/>
    <mergeCell ref="AG212:AK212"/>
    <mergeCell ref="AG213:AK213"/>
    <mergeCell ref="AL213:AM213"/>
    <mergeCell ref="AG215:AK215"/>
    <mergeCell ref="AG216:AK216"/>
    <mergeCell ref="AG217:AK217"/>
    <mergeCell ref="AG218:AK218"/>
    <mergeCell ref="W225:AA225"/>
    <mergeCell ref="W226:AA226"/>
    <mergeCell ref="B217:B218"/>
    <mergeCell ref="B221:B222"/>
    <mergeCell ref="C221:G221"/>
    <mergeCell ref="C222:G222"/>
    <mergeCell ref="C223:G223"/>
    <mergeCell ref="H223:I223"/>
    <mergeCell ref="C225:G225"/>
    <mergeCell ref="C226:G226"/>
    <mergeCell ref="C227:G227"/>
    <mergeCell ref="C228:G228"/>
    <mergeCell ref="B229:I229"/>
    <mergeCell ref="B230:I230"/>
    <mergeCell ref="C232:G232"/>
    <mergeCell ref="C233:G233"/>
    <mergeCell ref="C177:G177"/>
    <mergeCell ref="H177:I177"/>
    <mergeCell ref="C179:G179"/>
    <mergeCell ref="C180:G180"/>
    <mergeCell ref="C181:G181"/>
    <mergeCell ref="C182:G182"/>
    <mergeCell ref="B184:I184"/>
    <mergeCell ref="B186:B187"/>
    <mergeCell ref="C186:G186"/>
    <mergeCell ref="C187:G187"/>
    <mergeCell ref="B188:B189"/>
    <mergeCell ref="C188:G188"/>
    <mergeCell ref="L188:L189"/>
    <mergeCell ref="C189:G189"/>
    <mergeCell ref="C190:G190"/>
    <mergeCell ref="H190:I190"/>
    <mergeCell ref="B192:B193"/>
    <mergeCell ref="C192:G192"/>
    <mergeCell ref="C193:G193"/>
    <mergeCell ref="B194:B195"/>
    <mergeCell ref="C194:G194"/>
    <mergeCell ref="C195:G195"/>
    <mergeCell ref="C196:G196"/>
    <mergeCell ref="H196:I196"/>
    <mergeCell ref="B198:B199"/>
    <mergeCell ref="C198:G198"/>
    <mergeCell ref="C199:G199"/>
    <mergeCell ref="H200:I200"/>
    <mergeCell ref="C200:G200"/>
    <mergeCell ref="C202:G202"/>
    <mergeCell ref="C203:G203"/>
    <mergeCell ref="C204:G204"/>
    <mergeCell ref="C205:G205"/>
    <mergeCell ref="B207:I207"/>
    <mergeCell ref="B209:B210"/>
    <mergeCell ref="B232:B233"/>
    <mergeCell ref="B234:B235"/>
    <mergeCell ref="B238:B239"/>
    <mergeCell ref="B240:B241"/>
    <mergeCell ref="C239:G239"/>
    <mergeCell ref="C240:G240"/>
    <mergeCell ref="L240:L241"/>
    <mergeCell ref="L244:L245"/>
    <mergeCell ref="L255:L256"/>
    <mergeCell ref="L257:L258"/>
    <mergeCell ref="L261:L262"/>
    <mergeCell ref="L263:L264"/>
    <mergeCell ref="L267:L268"/>
    <mergeCell ref="C234:G234"/>
    <mergeCell ref="L234:L235"/>
    <mergeCell ref="C235:G235"/>
    <mergeCell ref="C236:G236"/>
    <mergeCell ref="H236:I236"/>
    <mergeCell ref="L238:L239"/>
    <mergeCell ref="H242:I242"/>
    <mergeCell ref="C238:G238"/>
    <mergeCell ref="C241:G241"/>
    <mergeCell ref="C242:G242"/>
    <mergeCell ref="B244:B245"/>
    <mergeCell ref="C244:G244"/>
    <mergeCell ref="C245:G245"/>
    <mergeCell ref="H246:I246"/>
    <mergeCell ref="C246:G246"/>
    <mergeCell ref="C248:G248"/>
    <mergeCell ref="C249:G249"/>
    <mergeCell ref="C250:G250"/>
    <mergeCell ref="C251:G251"/>
    <mergeCell ref="B253:I253"/>
    <mergeCell ref="B255:B256"/>
    <mergeCell ref="C255:G255"/>
    <mergeCell ref="C256:G256"/>
    <mergeCell ref="B257:B258"/>
    <mergeCell ref="C257:G257"/>
    <mergeCell ref="C258:G258"/>
    <mergeCell ref="C259:G259"/>
    <mergeCell ref="H259:I259"/>
    <mergeCell ref="B263:B264"/>
    <mergeCell ref="B267:B268"/>
    <mergeCell ref="B261:B262"/>
    <mergeCell ref="C261:G261"/>
    <mergeCell ref="C262:G262"/>
    <mergeCell ref="C263:G263"/>
    <mergeCell ref="C264:G264"/>
    <mergeCell ref="C265:G265"/>
    <mergeCell ref="H265:I265"/>
    <mergeCell ref="B301:B302"/>
    <mergeCell ref="C301:G301"/>
    <mergeCell ref="L301:L302"/>
    <mergeCell ref="C302:G302"/>
    <mergeCell ref="B303:B304"/>
    <mergeCell ref="C303:G303"/>
    <mergeCell ref="L303:L304"/>
    <mergeCell ref="C304:G304"/>
    <mergeCell ref="C305:G305"/>
    <mergeCell ref="H305:I305"/>
    <mergeCell ref="B307:B308"/>
    <mergeCell ref="C307:G307"/>
    <mergeCell ref="L307:L308"/>
    <mergeCell ref="L309:L310"/>
    <mergeCell ref="C314:G314"/>
    <mergeCell ref="C315:G315"/>
    <mergeCell ref="H315:I315"/>
    <mergeCell ref="C317:G317"/>
    <mergeCell ref="C318:G318"/>
    <mergeCell ref="C319:G319"/>
    <mergeCell ref="C320:G320"/>
    <mergeCell ref="B309:B310"/>
    <mergeCell ref="C310:G310"/>
    <mergeCell ref="C311:G311"/>
    <mergeCell ref="H311:I311"/>
    <mergeCell ref="B313:B314"/>
    <mergeCell ref="C313:G313"/>
    <mergeCell ref="L313:L314"/>
    <mergeCell ref="C267:G267"/>
    <mergeCell ref="C268:G268"/>
    <mergeCell ref="C269:G269"/>
    <mergeCell ref="H269:I269"/>
    <mergeCell ref="C271:G271"/>
    <mergeCell ref="C272:G272"/>
    <mergeCell ref="C273:G273"/>
    <mergeCell ref="L278:L279"/>
    <mergeCell ref="L280:L281"/>
    <mergeCell ref="L284:L285"/>
    <mergeCell ref="L286:L287"/>
    <mergeCell ref="L290:L291"/>
    <mergeCell ref="C274:G274"/>
    <mergeCell ref="B276:I276"/>
    <mergeCell ref="B278:B279"/>
    <mergeCell ref="C278:G278"/>
    <mergeCell ref="C279:G279"/>
    <mergeCell ref="B280:B281"/>
    <mergeCell ref="C280:G280"/>
    <mergeCell ref="C281:G281"/>
    <mergeCell ref="C282:G282"/>
    <mergeCell ref="H282:I282"/>
    <mergeCell ref="B284:B285"/>
    <mergeCell ref="C284:G284"/>
    <mergeCell ref="C285:G285"/>
    <mergeCell ref="B286:B287"/>
    <mergeCell ref="C286:G286"/>
    <mergeCell ref="C287:G287"/>
    <mergeCell ref="C288:G288"/>
    <mergeCell ref="H288:I288"/>
    <mergeCell ref="B290:B291"/>
    <mergeCell ref="C290:G290"/>
    <mergeCell ref="C291:G291"/>
    <mergeCell ref="C292:G292"/>
    <mergeCell ref="H292:I292"/>
    <mergeCell ref="C294:G294"/>
    <mergeCell ref="C295:G295"/>
    <mergeCell ref="C296:G296"/>
    <mergeCell ref="C297:G297"/>
    <mergeCell ref="B299:I299"/>
    <mergeCell ref="C308:G308"/>
    <mergeCell ref="C309:G309"/>
    <mergeCell ref="AG264:AK264"/>
    <mergeCell ref="AG265:AK265"/>
    <mergeCell ref="AL265:AM265"/>
    <mergeCell ref="AG257:AK257"/>
    <mergeCell ref="AG258:AK258"/>
    <mergeCell ref="AG259:AK259"/>
    <mergeCell ref="AL259:AM259"/>
    <mergeCell ref="AG261:AK261"/>
    <mergeCell ref="AG262:AK262"/>
    <mergeCell ref="AG263:AK263"/>
    <mergeCell ref="AF286:AF287"/>
    <mergeCell ref="AF290:AF291"/>
    <mergeCell ref="AF301:AF302"/>
    <mergeCell ref="AF303:AF304"/>
    <mergeCell ref="AF307:AF308"/>
    <mergeCell ref="AF309:AF310"/>
    <mergeCell ref="AF313:AF314"/>
    <mergeCell ref="AF284:AF285"/>
    <mergeCell ref="AG284:AK284"/>
    <mergeCell ref="AG285:AK285"/>
    <mergeCell ref="AG286:AK286"/>
    <mergeCell ref="AG287:AK287"/>
    <mergeCell ref="AG288:AK288"/>
    <mergeCell ref="AL288:AM288"/>
    <mergeCell ref="AG290:AK290"/>
    <mergeCell ref="AG291:AK291"/>
    <mergeCell ref="AG292:AK292"/>
    <mergeCell ref="AL292:AM292"/>
    <mergeCell ref="AG294:AK294"/>
    <mergeCell ref="AG295:AK295"/>
    <mergeCell ref="AG296:AK296"/>
    <mergeCell ref="AG297:AK297"/>
    <mergeCell ref="AF299:AM299"/>
    <mergeCell ref="AG301:AK301"/>
    <mergeCell ref="AG302:AK302"/>
    <mergeCell ref="AG303:AK303"/>
    <mergeCell ref="AG304:AK304"/>
    <mergeCell ref="AL305:AM305"/>
    <mergeCell ref="AG313:AK313"/>
    <mergeCell ref="AG314:AK314"/>
    <mergeCell ref="AG315:AK315"/>
    <mergeCell ref="AL315:AM315"/>
    <mergeCell ref="AG317:AK317"/>
    <mergeCell ref="AG318:AK318"/>
    <mergeCell ref="AG319:AK319"/>
    <mergeCell ref="AG320:AK320"/>
    <mergeCell ref="AG305:AK305"/>
    <mergeCell ref="AG307:AK307"/>
    <mergeCell ref="AG308:AK308"/>
    <mergeCell ref="AG309:AK309"/>
    <mergeCell ref="AG310:AK310"/>
    <mergeCell ref="AG311:AK311"/>
    <mergeCell ref="AL311:AM311"/>
    <mergeCell ref="AF194:AF195"/>
    <mergeCell ref="AG194:AK194"/>
    <mergeCell ref="AG195:AK195"/>
    <mergeCell ref="AG196:AK196"/>
    <mergeCell ref="AL196:AM196"/>
    <mergeCell ref="AF198:AF199"/>
    <mergeCell ref="AG198:AK198"/>
    <mergeCell ref="AG199:AK199"/>
    <mergeCell ref="AG202:AK202"/>
    <mergeCell ref="AG227:AK227"/>
    <mergeCell ref="AG228:AK228"/>
    <mergeCell ref="AF230:AM230"/>
    <mergeCell ref="AG232:AK232"/>
    <mergeCell ref="AG233:AK233"/>
    <mergeCell ref="AG234:AK234"/>
    <mergeCell ref="AG235:AK235"/>
    <mergeCell ref="AG236:AK236"/>
    <mergeCell ref="AL236:AM236"/>
    <mergeCell ref="AG238:AK238"/>
    <mergeCell ref="AG239:AK239"/>
    <mergeCell ref="AG240:AK240"/>
    <mergeCell ref="AG241:AK241"/>
    <mergeCell ref="AG242:AK242"/>
    <mergeCell ref="AL242:AM242"/>
    <mergeCell ref="AG244:AK244"/>
    <mergeCell ref="AG245:AK245"/>
    <mergeCell ref="AG246:AK246"/>
    <mergeCell ref="AL246:AM246"/>
    <mergeCell ref="AG248:AK248"/>
    <mergeCell ref="AG249:AK249"/>
    <mergeCell ref="AG250:AK250"/>
    <mergeCell ref="AG251:AK251"/>
    <mergeCell ref="AF253:AM253"/>
    <mergeCell ref="AG255:AK255"/>
    <mergeCell ref="AG256:AK256"/>
    <mergeCell ref="AF261:AF262"/>
    <mergeCell ref="AF263:AF264"/>
    <mergeCell ref="AF267:AF268"/>
    <mergeCell ref="AG267:AK267"/>
    <mergeCell ref="AG268:AK268"/>
    <mergeCell ref="AG269:AK269"/>
    <mergeCell ref="AL269:AM269"/>
    <mergeCell ref="AG271:AK271"/>
    <mergeCell ref="AG272:AK272"/>
    <mergeCell ref="AG273:AK273"/>
    <mergeCell ref="AG274:AK274"/>
    <mergeCell ref="AF276:AM276"/>
    <mergeCell ref="AG278:AK278"/>
    <mergeCell ref="AG279:AK279"/>
    <mergeCell ref="C159:G159"/>
    <mergeCell ref="B161:I161"/>
    <mergeCell ref="L161:S161"/>
    <mergeCell ref="B163:B164"/>
    <mergeCell ref="C163:G163"/>
    <mergeCell ref="L163:L164"/>
    <mergeCell ref="B165:B166"/>
    <mergeCell ref="C166:G166"/>
    <mergeCell ref="C164:G164"/>
    <mergeCell ref="C165:G165"/>
    <mergeCell ref="C167:G167"/>
    <mergeCell ref="H167:I167"/>
    <mergeCell ref="C169:G169"/>
    <mergeCell ref="L169:L170"/>
    <mergeCell ref="C170:G170"/>
    <mergeCell ref="W152:AA152"/>
    <mergeCell ref="W153:AA153"/>
    <mergeCell ref="W154:AA154"/>
    <mergeCell ref="AB154:AC154"/>
    <mergeCell ref="AG154:AK154"/>
    <mergeCell ref="AL154:AM154"/>
    <mergeCell ref="AG156:AK156"/>
    <mergeCell ref="W158:AA158"/>
    <mergeCell ref="W159:AA159"/>
    <mergeCell ref="V161:AC161"/>
    <mergeCell ref="AF161:AM161"/>
    <mergeCell ref="W156:AA156"/>
    <mergeCell ref="W157:AA157"/>
    <mergeCell ref="C158:G158"/>
    <mergeCell ref="M158:Q158"/>
    <mergeCell ref="AG158:AK158"/>
    <mergeCell ref="M159:Q159"/>
    <mergeCell ref="AG159:AK159"/>
    <mergeCell ref="V163:V164"/>
    <mergeCell ref="W163:AA163"/>
    <mergeCell ref="AF163:AF164"/>
    <mergeCell ref="AG163:AK163"/>
    <mergeCell ref="W164:AA164"/>
    <mergeCell ref="AG164:AK164"/>
    <mergeCell ref="M163:Q163"/>
    <mergeCell ref="M164:Q164"/>
    <mergeCell ref="M167:Q167"/>
    <mergeCell ref="R167:S167"/>
    <mergeCell ref="W167:AA167"/>
    <mergeCell ref="AB167:AC167"/>
    <mergeCell ref="AG167:AK167"/>
    <mergeCell ref="AL167:AM167"/>
    <mergeCell ref="M169:Q169"/>
    <mergeCell ref="V169:V170"/>
    <mergeCell ref="W169:AA169"/>
    <mergeCell ref="AF169:AF170"/>
    <mergeCell ref="AG169:AK169"/>
    <mergeCell ref="M170:Q170"/>
    <mergeCell ref="W170:AA170"/>
    <mergeCell ref="AG170:AK170"/>
    <mergeCell ref="AF171:AF172"/>
    <mergeCell ref="AG171:AK171"/>
    <mergeCell ref="AG172:AK172"/>
    <mergeCell ref="AG173:AK173"/>
    <mergeCell ref="AL173:AM173"/>
    <mergeCell ref="M171:Q171"/>
    <mergeCell ref="M172:Q172"/>
    <mergeCell ref="M173:Q173"/>
    <mergeCell ref="R173:S173"/>
    <mergeCell ref="W173:AA173"/>
    <mergeCell ref="AB173:AC173"/>
    <mergeCell ref="B169:B170"/>
    <mergeCell ref="B171:B172"/>
    <mergeCell ref="C171:G171"/>
    <mergeCell ref="L171:L172"/>
    <mergeCell ref="V171:V172"/>
    <mergeCell ref="W171:AA171"/>
    <mergeCell ref="W172:AA172"/>
    <mergeCell ref="C172:G172"/>
    <mergeCell ref="C173:G173"/>
    <mergeCell ref="H173:I173"/>
    <mergeCell ref="B175:B176"/>
    <mergeCell ref="C175:G175"/>
    <mergeCell ref="L175:L176"/>
    <mergeCell ref="C176:G176"/>
    <mergeCell ref="AG176:AK176"/>
    <mergeCell ref="AG177:AK177"/>
    <mergeCell ref="AL177:AM177"/>
    <mergeCell ref="V175:V176"/>
    <mergeCell ref="W175:AA175"/>
    <mergeCell ref="AF175:AF176"/>
    <mergeCell ref="AG175:AK175"/>
    <mergeCell ref="W176:AA176"/>
    <mergeCell ref="W177:AA177"/>
    <mergeCell ref="AB177:AC177"/>
    <mergeCell ref="W182:AA182"/>
    <mergeCell ref="V184:AC184"/>
    <mergeCell ref="AF184:AM184"/>
    <mergeCell ref="W179:AA179"/>
    <mergeCell ref="AG179:AK179"/>
    <mergeCell ref="W180:AA180"/>
    <mergeCell ref="AG180:AK180"/>
    <mergeCell ref="W181:AA181"/>
    <mergeCell ref="AG181:AK181"/>
    <mergeCell ref="AG182:AK182"/>
    <mergeCell ref="C209:G209"/>
    <mergeCell ref="C210:G210"/>
    <mergeCell ref="B211:B212"/>
    <mergeCell ref="C211:G211"/>
    <mergeCell ref="C212:G212"/>
    <mergeCell ref="C213:G213"/>
    <mergeCell ref="H213:I213"/>
    <mergeCell ref="B215:B216"/>
    <mergeCell ref="C215:G215"/>
    <mergeCell ref="C216:G216"/>
    <mergeCell ref="C217:G217"/>
    <mergeCell ref="C218:G218"/>
    <mergeCell ref="C219:G219"/>
    <mergeCell ref="H219:I219"/>
    <mergeCell ref="L221:L222"/>
    <mergeCell ref="L232:L233"/>
    <mergeCell ref="L192:L193"/>
    <mergeCell ref="L194:L195"/>
    <mergeCell ref="L198:L199"/>
    <mergeCell ref="L209:L210"/>
    <mergeCell ref="L211:L212"/>
    <mergeCell ref="L215:L216"/>
    <mergeCell ref="L217:L218"/>
    <mergeCell ref="M234:Q234"/>
    <mergeCell ref="M235:Q235"/>
    <mergeCell ref="L230:S230"/>
    <mergeCell ref="V230:AC230"/>
    <mergeCell ref="M232:Q232"/>
    <mergeCell ref="W232:AA232"/>
    <mergeCell ref="M233:Q233"/>
    <mergeCell ref="W233:AA233"/>
    <mergeCell ref="W234:AA234"/>
    <mergeCell ref="AB269:AC269"/>
    <mergeCell ref="V276:AC276"/>
    <mergeCell ref="AB282:AC282"/>
    <mergeCell ref="W235:AA235"/>
    <mergeCell ref="AB236:AC236"/>
    <mergeCell ref="AB242:AC242"/>
    <mergeCell ref="AB246:AC246"/>
    <mergeCell ref="V253:AC253"/>
    <mergeCell ref="AB259:AC259"/>
    <mergeCell ref="AB265:AC265"/>
    <mergeCell ref="AF278:AF279"/>
    <mergeCell ref="AF280:AF281"/>
    <mergeCell ref="AG280:AK280"/>
    <mergeCell ref="AG281:AK281"/>
    <mergeCell ref="AG282:AK282"/>
    <mergeCell ref="AL282:AM282"/>
    <mergeCell ref="AF232:AF233"/>
    <mergeCell ref="AF234:AF235"/>
    <mergeCell ref="AF238:AF239"/>
    <mergeCell ref="AF240:AF241"/>
    <mergeCell ref="AF244:AF245"/>
    <mergeCell ref="AF255:AF256"/>
    <mergeCell ref="AF257:AF258"/>
    <mergeCell ref="M192:Q192"/>
    <mergeCell ref="M193:Q193"/>
    <mergeCell ref="M194:Q194"/>
    <mergeCell ref="M195:Q195"/>
    <mergeCell ref="M196:Q196"/>
    <mergeCell ref="R196:S196"/>
    <mergeCell ref="M198:Q198"/>
    <mergeCell ref="M199:Q199"/>
    <mergeCell ref="M200:Q200"/>
    <mergeCell ref="R200:S200"/>
    <mergeCell ref="M202:Q202"/>
    <mergeCell ref="M203:Q203"/>
    <mergeCell ref="M204:Q204"/>
    <mergeCell ref="M205:Q205"/>
    <mergeCell ref="L207:S207"/>
    <mergeCell ref="M209:Q209"/>
    <mergeCell ref="V209:V210"/>
    <mergeCell ref="M210:Q210"/>
    <mergeCell ref="M211:Q211"/>
    <mergeCell ref="V211:V212"/>
    <mergeCell ref="M212:Q212"/>
    <mergeCell ref="M213:Q213"/>
    <mergeCell ref="R213:S213"/>
    <mergeCell ref="M215:Q215"/>
    <mergeCell ref="V215:V216"/>
    <mergeCell ref="M216:Q216"/>
    <mergeCell ref="M217:Q217"/>
    <mergeCell ref="V217:V218"/>
    <mergeCell ref="M218:Q218"/>
    <mergeCell ref="M219:Q219"/>
    <mergeCell ref="R219:S219"/>
    <mergeCell ref="M221:Q221"/>
    <mergeCell ref="V221:V222"/>
    <mergeCell ref="M222:Q222"/>
    <mergeCell ref="R223:S223"/>
    <mergeCell ref="M223:Q223"/>
    <mergeCell ref="M225:Q225"/>
    <mergeCell ref="M226:Q226"/>
    <mergeCell ref="M227:Q227"/>
    <mergeCell ref="W227:AA227"/>
    <mergeCell ref="M228:Q228"/>
    <mergeCell ref="W228:AA228"/>
    <mergeCell ref="W239:AA239"/>
    <mergeCell ref="W240:AA240"/>
    <mergeCell ref="W241:AA241"/>
    <mergeCell ref="W242:AA242"/>
    <mergeCell ref="W244:AA244"/>
    <mergeCell ref="W245:AA245"/>
    <mergeCell ref="W246:AA246"/>
    <mergeCell ref="W248:AA248"/>
    <mergeCell ref="W249:AA249"/>
    <mergeCell ref="W250:AA250"/>
    <mergeCell ref="W251:AA251"/>
    <mergeCell ref="W255:AA255"/>
    <mergeCell ref="W256:AA256"/>
    <mergeCell ref="W257:AA257"/>
    <mergeCell ref="W258:AA258"/>
    <mergeCell ref="W259:AA259"/>
    <mergeCell ref="W269:AA269"/>
    <mergeCell ref="W271:AA271"/>
    <mergeCell ref="W261:AA261"/>
    <mergeCell ref="W262:AA262"/>
    <mergeCell ref="W263:AA263"/>
    <mergeCell ref="W264:AA264"/>
    <mergeCell ref="W265:AA265"/>
    <mergeCell ref="W267:AA267"/>
    <mergeCell ref="W268:AA268"/>
    <mergeCell ref="V240:V241"/>
    <mergeCell ref="V244:V245"/>
    <mergeCell ref="V255:V256"/>
    <mergeCell ref="V257:V258"/>
    <mergeCell ref="V261:V262"/>
    <mergeCell ref="V263:V264"/>
    <mergeCell ref="V267:V268"/>
    <mergeCell ref="V307:V308"/>
    <mergeCell ref="V309:V310"/>
    <mergeCell ref="V313:V314"/>
    <mergeCell ref="V278:V279"/>
    <mergeCell ref="V280:V281"/>
    <mergeCell ref="V284:V285"/>
    <mergeCell ref="V286:V287"/>
    <mergeCell ref="V290:V291"/>
    <mergeCell ref="V301:V302"/>
    <mergeCell ref="V303:V304"/>
    <mergeCell ref="M268:Q268"/>
    <mergeCell ref="M269:Q269"/>
    <mergeCell ref="R269:S269"/>
    <mergeCell ref="M271:Q271"/>
    <mergeCell ref="M272:Q272"/>
    <mergeCell ref="W272:AA272"/>
    <mergeCell ref="W273:AA273"/>
    <mergeCell ref="W274:AA274"/>
    <mergeCell ref="M273:Q273"/>
    <mergeCell ref="M274:Q274"/>
    <mergeCell ref="L276:S276"/>
    <mergeCell ref="M278:Q278"/>
    <mergeCell ref="W278:AA278"/>
    <mergeCell ref="M279:Q279"/>
    <mergeCell ref="M280:Q280"/>
    <mergeCell ref="W284:AA284"/>
    <mergeCell ref="W285:AA285"/>
    <mergeCell ref="AB288:AC288"/>
    <mergeCell ref="AB292:AC292"/>
    <mergeCell ref="M281:Q281"/>
    <mergeCell ref="W281:AA281"/>
    <mergeCell ref="M282:Q282"/>
    <mergeCell ref="R282:S282"/>
    <mergeCell ref="W282:AA282"/>
    <mergeCell ref="M284:Q284"/>
    <mergeCell ref="M285:Q285"/>
    <mergeCell ref="V232:V233"/>
    <mergeCell ref="V234:V235"/>
    <mergeCell ref="M236:Q236"/>
    <mergeCell ref="R236:S236"/>
    <mergeCell ref="W236:AA236"/>
    <mergeCell ref="V238:V239"/>
    <mergeCell ref="W238:AA238"/>
    <mergeCell ref="M238:Q238"/>
    <mergeCell ref="M239:Q239"/>
    <mergeCell ref="M240:Q240"/>
    <mergeCell ref="M241:Q241"/>
    <mergeCell ref="M242:Q242"/>
    <mergeCell ref="R242:S242"/>
    <mergeCell ref="M244:Q244"/>
    <mergeCell ref="M245:Q245"/>
    <mergeCell ref="M246:Q246"/>
    <mergeCell ref="R246:S246"/>
    <mergeCell ref="M248:Q248"/>
    <mergeCell ref="M249:Q249"/>
    <mergeCell ref="M250:Q250"/>
    <mergeCell ref="M251:Q251"/>
    <mergeCell ref="L253:S253"/>
    <mergeCell ref="M255:Q255"/>
    <mergeCell ref="M256:Q256"/>
    <mergeCell ref="M257:Q257"/>
    <mergeCell ref="M258:Q258"/>
    <mergeCell ref="M259:Q259"/>
    <mergeCell ref="R259:S259"/>
    <mergeCell ref="M261:Q261"/>
    <mergeCell ref="M262:Q262"/>
    <mergeCell ref="M263:Q263"/>
    <mergeCell ref="M264:Q264"/>
    <mergeCell ref="M265:Q265"/>
    <mergeCell ref="R265:S265"/>
    <mergeCell ref="M267:Q267"/>
    <mergeCell ref="W279:AA279"/>
    <mergeCell ref="W280:AA280"/>
    <mergeCell ref="M286:Q286"/>
    <mergeCell ref="W286:AA286"/>
    <mergeCell ref="M287:Q287"/>
    <mergeCell ref="W287:AA287"/>
    <mergeCell ref="M288:Q288"/>
    <mergeCell ref="R288:S288"/>
    <mergeCell ref="W288:AA288"/>
    <mergeCell ref="H472:H473"/>
    <mergeCell ref="I472:I473"/>
    <mergeCell ref="L473:L476"/>
    <mergeCell ref="M473:Q474"/>
    <mergeCell ref="G475:I475"/>
    <mergeCell ref="M475:Q476"/>
    <mergeCell ref="A470:A471"/>
    <mergeCell ref="B470:B473"/>
    <mergeCell ref="C470:G471"/>
    <mergeCell ref="H470:H471"/>
    <mergeCell ref="I470:I471"/>
    <mergeCell ref="A472:A473"/>
    <mergeCell ref="C472:G473"/>
    <mergeCell ref="M461:Q462"/>
    <mergeCell ref="M463:Q464"/>
    <mergeCell ref="R463:R464"/>
    <mergeCell ref="S463:S464"/>
    <mergeCell ref="R472:S472"/>
    <mergeCell ref="R473:R474"/>
    <mergeCell ref="S473:S474"/>
    <mergeCell ref="R475:R476"/>
    <mergeCell ref="S475:S476"/>
    <mergeCell ref="H460:H461"/>
    <mergeCell ref="I460:I461"/>
    <mergeCell ref="R460:S460"/>
    <mergeCell ref="L461:L464"/>
    <mergeCell ref="R461:R462"/>
    <mergeCell ref="S461:S462"/>
    <mergeCell ref="G463:I463"/>
    <mergeCell ref="AG467:AK468"/>
    <mergeCell ref="AG469:AK470"/>
    <mergeCell ref="AL469:AL470"/>
    <mergeCell ref="AM469:AM470"/>
    <mergeCell ref="H466:H467"/>
    <mergeCell ref="I466:I467"/>
    <mergeCell ref="AK466:AM466"/>
    <mergeCell ref="AF467:AF470"/>
    <mergeCell ref="AL467:AL468"/>
    <mergeCell ref="AM467:AM468"/>
    <mergeCell ref="G469:I469"/>
    <mergeCell ref="A476:A477"/>
    <mergeCell ref="B476:B479"/>
    <mergeCell ref="C476:G477"/>
    <mergeCell ref="H476:H477"/>
    <mergeCell ref="I476:I477"/>
    <mergeCell ref="A478:A479"/>
    <mergeCell ref="C478:G479"/>
    <mergeCell ref="W503:AA504"/>
    <mergeCell ref="W505:AA506"/>
    <mergeCell ref="AB505:AB506"/>
    <mergeCell ref="AC505:AC506"/>
    <mergeCell ref="R508:S508"/>
    <mergeCell ref="R509:R510"/>
    <mergeCell ref="S509:S510"/>
    <mergeCell ref="R511:R512"/>
    <mergeCell ref="S511:S512"/>
    <mergeCell ref="R487:R488"/>
    <mergeCell ref="S487:S488"/>
    <mergeCell ref="V491:V494"/>
    <mergeCell ref="W491:AA492"/>
    <mergeCell ref="W493:AA494"/>
    <mergeCell ref="R496:S496"/>
    <mergeCell ref="V503:V506"/>
    <mergeCell ref="W479:AA480"/>
    <mergeCell ref="W481:AA482"/>
    <mergeCell ref="H478:H479"/>
    <mergeCell ref="I478:I479"/>
    <mergeCell ref="AB478:AC478"/>
    <mergeCell ref="V479:V482"/>
    <mergeCell ref="AB479:AB480"/>
    <mergeCell ref="AC479:AC480"/>
    <mergeCell ref="G481:I481"/>
    <mergeCell ref="M485:Q486"/>
    <mergeCell ref="M487:Q488"/>
    <mergeCell ref="M497:Q498"/>
    <mergeCell ref="R497:R498"/>
    <mergeCell ref="S497:S498"/>
    <mergeCell ref="M499:Q500"/>
    <mergeCell ref="R499:R500"/>
    <mergeCell ref="S499:S500"/>
    <mergeCell ref="H484:H485"/>
    <mergeCell ref="I484:I485"/>
    <mergeCell ref="R484:S484"/>
    <mergeCell ref="L485:L488"/>
    <mergeCell ref="R485:R486"/>
    <mergeCell ref="S485:S486"/>
    <mergeCell ref="G487:I487"/>
    <mergeCell ref="G493:I493"/>
    <mergeCell ref="A482:A483"/>
    <mergeCell ref="B482:B485"/>
    <mergeCell ref="C482:G483"/>
    <mergeCell ref="H482:H483"/>
    <mergeCell ref="I482:I483"/>
    <mergeCell ref="A484:A485"/>
    <mergeCell ref="C484:G485"/>
    <mergeCell ref="A494:A495"/>
    <mergeCell ref="AB502:AC502"/>
    <mergeCell ref="AB503:AB504"/>
    <mergeCell ref="AC503:AC504"/>
    <mergeCell ref="G505:I505"/>
    <mergeCell ref="AB481:AB482"/>
    <mergeCell ref="AC481:AC482"/>
    <mergeCell ref="AB490:AC490"/>
    <mergeCell ref="AB491:AB492"/>
    <mergeCell ref="AC491:AC492"/>
    <mergeCell ref="AB493:AB494"/>
    <mergeCell ref="AC493:AC494"/>
    <mergeCell ref="A500:A501"/>
    <mergeCell ref="B500:B503"/>
    <mergeCell ref="C500:G501"/>
    <mergeCell ref="H500:H501"/>
    <mergeCell ref="I500:I501"/>
    <mergeCell ref="A502:A503"/>
    <mergeCell ref="C502:G503"/>
    <mergeCell ref="A506:A507"/>
    <mergeCell ref="B506:B509"/>
    <mergeCell ref="C506:G507"/>
    <mergeCell ref="H506:H507"/>
    <mergeCell ref="I506:I507"/>
    <mergeCell ref="A508:A509"/>
    <mergeCell ref="C508:G509"/>
    <mergeCell ref="M520:Q521"/>
    <mergeCell ref="M522:Q523"/>
    <mergeCell ref="J525:K526"/>
    <mergeCell ref="J532:K533"/>
    <mergeCell ref="L532:L535"/>
    <mergeCell ref="M532:Q533"/>
    <mergeCell ref="J534:K535"/>
    <mergeCell ref="M534:Q535"/>
    <mergeCell ref="A517:AN517"/>
    <mergeCell ref="R519:S519"/>
    <mergeCell ref="J520:K521"/>
    <mergeCell ref="L520:L523"/>
    <mergeCell ref="R520:R521"/>
    <mergeCell ref="S520:S521"/>
    <mergeCell ref="J522:K523"/>
    <mergeCell ref="T522:T523"/>
    <mergeCell ref="W528:AA529"/>
    <mergeCell ref="AB528:AB529"/>
    <mergeCell ref="S522:S523"/>
    <mergeCell ref="R531:S531"/>
    <mergeCell ref="R532:R533"/>
    <mergeCell ref="S532:S533"/>
    <mergeCell ref="T532:T533"/>
    <mergeCell ref="R534:R535"/>
    <mergeCell ref="S534:S535"/>
    <mergeCell ref="R522:R523"/>
    <mergeCell ref="AB525:AC525"/>
    <mergeCell ref="V526:V529"/>
    <mergeCell ref="W526:AA527"/>
    <mergeCell ref="AB526:AB527"/>
    <mergeCell ref="AC526:AC527"/>
    <mergeCell ref="AC528:AC529"/>
    <mergeCell ref="H490:H491"/>
    <mergeCell ref="I490:I491"/>
    <mergeCell ref="A488:A489"/>
    <mergeCell ref="B488:B491"/>
    <mergeCell ref="C488:G489"/>
    <mergeCell ref="H488:H489"/>
    <mergeCell ref="I488:I489"/>
    <mergeCell ref="A490:A491"/>
    <mergeCell ref="C490:G491"/>
    <mergeCell ref="I496:I497"/>
    <mergeCell ref="L497:L500"/>
    <mergeCell ref="G499:I499"/>
    <mergeCell ref="B494:B497"/>
    <mergeCell ref="C494:G495"/>
    <mergeCell ref="H494:H495"/>
    <mergeCell ref="I494:I495"/>
    <mergeCell ref="A496:A497"/>
    <mergeCell ref="C496:G497"/>
    <mergeCell ref="H496:H497"/>
    <mergeCell ref="H502:H503"/>
    <mergeCell ref="I502:I503"/>
    <mergeCell ref="H508:H509"/>
    <mergeCell ref="I508:I509"/>
    <mergeCell ref="L509:L512"/>
    <mergeCell ref="M509:Q510"/>
    <mergeCell ref="G511:I511"/>
    <mergeCell ref="M511:Q512"/>
    <mergeCell ref="H514:H515"/>
    <mergeCell ref="I514:I515"/>
    <mergeCell ref="A512:A513"/>
    <mergeCell ref="B512:B515"/>
    <mergeCell ref="C512:G513"/>
    <mergeCell ref="H512:H513"/>
    <mergeCell ref="I512:I513"/>
    <mergeCell ref="A514:A515"/>
    <mergeCell ref="C514:G515"/>
  </mergeCells>
  <conditionalFormatting sqref="A1:AN536">
    <cfRule type="cellIs" dxfId="0" priority="1" operator="equal">
      <formula>"Office"</formula>
    </cfRule>
  </conditionalFormatting>
  <printOptions gridLines="1" horizontalCentered="1"/>
  <pageMargins bottom="2.0704744668494484" footer="0.0" header="0.0" left="0.75" right="1.0616878411670936" top="1.871935819343337"/>
  <pageSetup fitToHeight="0" paperSize="8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4335"/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9" width="5.13"/>
    <col customWidth="1" min="10" max="11" width="2.63"/>
    <col customWidth="1" min="12" max="19" width="5.13"/>
    <col customWidth="1" min="20" max="21" width="2.63"/>
    <col customWidth="1" min="22" max="29" width="5.13"/>
    <col customWidth="1" min="30" max="31" width="2.63"/>
    <col customWidth="1" min="32" max="40" width="5.13"/>
  </cols>
  <sheetData>
    <row r="1" ht="13.5" customHeight="1">
      <c r="A1" s="525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7"/>
      <c r="T1" s="528"/>
      <c r="U1" s="529"/>
      <c r="V1" s="529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7"/>
    </row>
    <row r="2" ht="27.0" customHeight="1">
      <c r="A2" s="6" t="s">
        <v>1406</v>
      </c>
    </row>
    <row r="3" ht="27.0" customHeight="1">
      <c r="A3" s="7" t="s">
        <v>1407</v>
      </c>
    </row>
    <row r="4" ht="27.0" customHeight="1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1"/>
      <c r="T4" s="530"/>
      <c r="U4" s="530"/>
      <c r="V4" s="532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</row>
    <row r="5" ht="27.0" customHeight="1">
      <c r="A5" s="11" t="s">
        <v>3</v>
      </c>
    </row>
    <row r="6" ht="27.0" customHeight="1">
      <c r="A6" s="530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</row>
    <row r="7" ht="27.0" customHeight="1">
      <c r="A7" s="530"/>
      <c r="B7" s="530"/>
      <c r="C7" s="530"/>
      <c r="D7" s="530"/>
      <c r="E7" s="530"/>
      <c r="F7" s="530"/>
      <c r="G7" s="19"/>
      <c r="H7" s="13"/>
      <c r="I7" s="14" t="s">
        <v>5</v>
      </c>
      <c r="J7" s="15"/>
      <c r="K7" s="15"/>
      <c r="L7" s="15"/>
      <c r="M7" s="15"/>
      <c r="N7" s="13"/>
      <c r="O7" s="16" t="s">
        <v>1408</v>
      </c>
      <c r="P7" s="15"/>
      <c r="Q7" s="15"/>
      <c r="R7" s="15"/>
      <c r="S7" s="13"/>
      <c r="T7" s="533"/>
      <c r="U7" s="534"/>
      <c r="V7" s="19"/>
      <c r="W7" s="13"/>
      <c r="X7" s="486" t="s">
        <v>5</v>
      </c>
      <c r="Y7" s="487"/>
      <c r="Z7" s="487"/>
      <c r="AA7" s="487"/>
      <c r="AB7" s="488"/>
      <c r="AC7" s="489" t="s">
        <v>1408</v>
      </c>
      <c r="AD7" s="487"/>
      <c r="AE7" s="487"/>
      <c r="AF7" s="487"/>
      <c r="AG7" s="487"/>
      <c r="AH7" s="488"/>
      <c r="AI7" s="530"/>
      <c r="AJ7" s="530"/>
      <c r="AK7" s="530"/>
      <c r="AL7" s="530"/>
      <c r="AM7" s="530"/>
      <c r="AN7" s="530"/>
    </row>
    <row r="8" ht="27.0" customHeight="1">
      <c r="A8" s="530"/>
      <c r="B8" s="530"/>
      <c r="C8" s="530"/>
      <c r="D8" s="530"/>
      <c r="E8" s="530"/>
      <c r="F8" s="737"/>
      <c r="G8" s="34"/>
      <c r="H8" s="747" t="s">
        <v>1409</v>
      </c>
      <c r="O8" s="747" t="s">
        <v>1410</v>
      </c>
      <c r="S8" s="35"/>
      <c r="T8" s="540"/>
      <c r="U8" s="541"/>
      <c r="V8" s="34"/>
      <c r="W8" s="747" t="s">
        <v>1411</v>
      </c>
      <c r="AB8" s="747"/>
      <c r="AC8" s="747" t="s">
        <v>1412</v>
      </c>
      <c r="AH8" s="25"/>
      <c r="AI8" s="530"/>
      <c r="AJ8" s="530"/>
      <c r="AK8" s="530"/>
      <c r="AL8" s="530"/>
      <c r="AM8" s="530"/>
      <c r="AN8" s="530"/>
    </row>
    <row r="9" ht="27.0" customHeight="1">
      <c r="A9" s="530"/>
      <c r="B9" s="530"/>
      <c r="C9" s="530"/>
      <c r="D9" s="530"/>
      <c r="E9" s="530"/>
      <c r="F9" s="737"/>
      <c r="G9" s="37"/>
      <c r="H9" s="748" t="s">
        <v>1413</v>
      </c>
      <c r="O9" s="748" t="s">
        <v>1414</v>
      </c>
      <c r="S9" s="39"/>
      <c r="T9" s="540"/>
      <c r="U9" s="541"/>
      <c r="V9" s="37"/>
      <c r="W9" s="748" t="s">
        <v>1415</v>
      </c>
      <c r="AB9" s="748"/>
      <c r="AC9" s="748" t="s">
        <v>1416</v>
      </c>
      <c r="AH9" s="32"/>
      <c r="AI9" s="530"/>
      <c r="AJ9" s="530"/>
      <c r="AK9" s="530"/>
      <c r="AL9" s="530"/>
      <c r="AM9" s="530"/>
      <c r="AN9" s="530"/>
    </row>
    <row r="10" ht="27.0" customHeight="1">
      <c r="A10" s="530"/>
      <c r="B10" s="530"/>
      <c r="C10" s="530"/>
      <c r="D10" s="530"/>
      <c r="E10" s="530"/>
      <c r="F10" s="737"/>
      <c r="G10" s="34"/>
      <c r="H10" s="747" t="s">
        <v>1417</v>
      </c>
      <c r="O10" s="747" t="s">
        <v>1418</v>
      </c>
      <c r="S10" s="35"/>
      <c r="T10" s="540"/>
      <c r="U10" s="541"/>
      <c r="V10" s="34"/>
      <c r="W10" s="747" t="s">
        <v>1419</v>
      </c>
      <c r="AB10" s="747"/>
      <c r="AC10" s="747" t="s">
        <v>1420</v>
      </c>
      <c r="AH10" s="25"/>
      <c r="AI10" s="530"/>
      <c r="AJ10" s="530"/>
      <c r="AK10" s="530"/>
      <c r="AL10" s="530"/>
      <c r="AM10" s="530"/>
      <c r="AN10" s="530"/>
    </row>
    <row r="11" ht="27.0" customHeight="1">
      <c r="A11" s="530"/>
      <c r="B11" s="530"/>
      <c r="C11" s="530"/>
      <c r="D11" s="530"/>
      <c r="E11" s="530"/>
      <c r="F11" s="737"/>
      <c r="G11" s="37"/>
      <c r="H11" s="748" t="s">
        <v>1421</v>
      </c>
      <c r="O11" s="748" t="s">
        <v>1422</v>
      </c>
      <c r="S11" s="39"/>
      <c r="T11" s="540"/>
      <c r="U11" s="541"/>
      <c r="V11" s="37"/>
      <c r="W11" s="748" t="s">
        <v>1423</v>
      </c>
      <c r="AB11" s="748"/>
      <c r="AC11" s="748" t="s">
        <v>1424</v>
      </c>
      <c r="AH11" s="32"/>
      <c r="AI11" s="530"/>
      <c r="AJ11" s="530"/>
      <c r="AK11" s="530"/>
      <c r="AL11" s="530"/>
      <c r="AM11" s="530"/>
      <c r="AN11" s="530"/>
    </row>
    <row r="12" ht="27.0" customHeight="1">
      <c r="A12" s="530"/>
      <c r="B12" s="530"/>
      <c r="C12" s="530"/>
      <c r="D12" s="530"/>
      <c r="E12" s="530"/>
      <c r="F12" s="737"/>
      <c r="G12" s="34"/>
      <c r="H12" s="747" t="s">
        <v>1425</v>
      </c>
      <c r="O12" s="747" t="s">
        <v>1426</v>
      </c>
      <c r="S12" s="35"/>
      <c r="T12" s="540"/>
      <c r="U12" s="541"/>
      <c r="V12" s="34"/>
      <c r="W12" s="747" t="s">
        <v>1427</v>
      </c>
      <c r="AB12" s="747"/>
      <c r="AC12" s="747" t="s">
        <v>1424</v>
      </c>
      <c r="AH12" s="25"/>
      <c r="AI12" s="530"/>
      <c r="AJ12" s="530"/>
      <c r="AK12" s="530"/>
      <c r="AL12" s="530"/>
      <c r="AM12" s="530"/>
      <c r="AN12" s="530"/>
    </row>
    <row r="13" ht="27.0" customHeight="1">
      <c r="A13" s="530"/>
      <c r="B13" s="530"/>
      <c r="C13" s="530"/>
      <c r="D13" s="530"/>
      <c r="E13" s="530"/>
      <c r="F13" s="737"/>
      <c r="G13" s="37"/>
      <c r="H13" s="748" t="s">
        <v>1428</v>
      </c>
      <c r="O13" s="748" t="s">
        <v>1429</v>
      </c>
      <c r="S13" s="39"/>
      <c r="T13" s="540"/>
      <c r="U13" s="541"/>
      <c r="V13" s="37"/>
      <c r="W13" s="748" t="s">
        <v>1430</v>
      </c>
      <c r="AB13" s="748"/>
      <c r="AC13" s="748" t="s">
        <v>1416</v>
      </c>
      <c r="AH13" s="32"/>
      <c r="AI13" s="530"/>
      <c r="AJ13" s="530"/>
      <c r="AK13" s="530"/>
      <c r="AL13" s="530"/>
      <c r="AM13" s="530"/>
      <c r="AN13" s="530"/>
    </row>
    <row r="14" ht="27.0" customHeight="1">
      <c r="A14" s="530"/>
      <c r="B14" s="530"/>
      <c r="C14" s="530"/>
      <c r="D14" s="530"/>
      <c r="E14" s="530"/>
      <c r="F14" s="737"/>
      <c r="G14" s="34"/>
      <c r="H14" s="747" t="s">
        <v>1431</v>
      </c>
      <c r="O14" s="747" t="s">
        <v>1432</v>
      </c>
      <c r="S14" s="35"/>
      <c r="T14" s="540"/>
      <c r="U14" s="541"/>
      <c r="V14" s="34"/>
      <c r="W14" s="747" t="s">
        <v>1433</v>
      </c>
      <c r="AB14" s="747"/>
      <c r="AC14" s="747" t="s">
        <v>1434</v>
      </c>
      <c r="AH14" s="25"/>
      <c r="AI14" s="530"/>
      <c r="AJ14" s="530"/>
      <c r="AK14" s="530"/>
      <c r="AL14" s="530"/>
      <c r="AM14" s="530"/>
      <c r="AN14" s="530"/>
    </row>
    <row r="15" ht="27.0" customHeight="1">
      <c r="A15" s="530"/>
      <c r="B15" s="530"/>
      <c r="C15" s="530"/>
      <c r="D15" s="530"/>
      <c r="E15" s="530"/>
      <c r="F15" s="737"/>
      <c r="G15" s="37"/>
      <c r="H15" s="748" t="s">
        <v>1435</v>
      </c>
      <c r="O15" s="748" t="s">
        <v>1436</v>
      </c>
      <c r="S15" s="39"/>
      <c r="T15" s="540"/>
      <c r="U15" s="541"/>
      <c r="V15" s="37"/>
      <c r="W15" s="748" t="s">
        <v>1437</v>
      </c>
      <c r="AB15" s="748"/>
      <c r="AC15" s="748" t="s">
        <v>1412</v>
      </c>
      <c r="AH15" s="32"/>
      <c r="AI15" s="530"/>
      <c r="AJ15" s="530"/>
      <c r="AK15" s="530"/>
      <c r="AL15" s="530"/>
      <c r="AM15" s="530"/>
      <c r="AN15" s="530"/>
    </row>
    <row r="16" ht="27.0" customHeight="1">
      <c r="A16" s="530"/>
      <c r="B16" s="530"/>
      <c r="C16" s="530"/>
      <c r="D16" s="530"/>
      <c r="E16" s="530"/>
      <c r="F16" s="737"/>
      <c r="G16" s="34"/>
      <c r="H16" s="747" t="s">
        <v>1438</v>
      </c>
      <c r="O16" s="747" t="s">
        <v>1439</v>
      </c>
      <c r="S16" s="35"/>
      <c r="T16" s="540"/>
      <c r="U16" s="541"/>
      <c r="V16" s="34"/>
      <c r="W16" s="747" t="s">
        <v>1440</v>
      </c>
      <c r="AB16" s="747"/>
      <c r="AC16" s="747" t="s">
        <v>1416</v>
      </c>
      <c r="AH16" s="25"/>
      <c r="AI16" s="530"/>
      <c r="AJ16" s="530"/>
      <c r="AK16" s="530"/>
      <c r="AL16" s="530"/>
      <c r="AM16" s="530"/>
      <c r="AN16" s="530"/>
    </row>
    <row r="17" ht="27.0" customHeight="1">
      <c r="A17" s="530"/>
      <c r="B17" s="530"/>
      <c r="C17" s="530"/>
      <c r="D17" s="530"/>
      <c r="E17" s="530"/>
      <c r="F17" s="737"/>
      <c r="G17" s="37"/>
      <c r="H17" s="748" t="s">
        <v>1441</v>
      </c>
      <c r="O17" s="748" t="s">
        <v>1429</v>
      </c>
      <c r="S17" s="39"/>
      <c r="T17" s="540"/>
      <c r="U17" s="541"/>
      <c r="V17" s="37"/>
      <c r="W17" s="748" t="s">
        <v>1442</v>
      </c>
      <c r="AB17" s="748"/>
      <c r="AC17" s="748" t="s">
        <v>1412</v>
      </c>
      <c r="AH17" s="32"/>
      <c r="AI17" s="530"/>
      <c r="AJ17" s="530"/>
      <c r="AK17" s="530"/>
      <c r="AL17" s="530"/>
      <c r="AM17" s="530"/>
      <c r="AN17" s="530"/>
    </row>
    <row r="18" ht="27.0" hidden="1" customHeight="1">
      <c r="A18" s="530"/>
      <c r="B18" s="530"/>
      <c r="C18" s="530"/>
      <c r="D18" s="530"/>
      <c r="E18" s="530"/>
      <c r="F18" s="737"/>
      <c r="G18" s="34"/>
      <c r="I18" s="538"/>
      <c r="O18" s="538"/>
      <c r="S18" s="35"/>
      <c r="T18" s="540"/>
      <c r="U18" s="541"/>
      <c r="V18" s="36"/>
      <c r="X18" s="538"/>
      <c r="AC18" s="538"/>
      <c r="AH18" s="35"/>
      <c r="AI18" s="530"/>
      <c r="AJ18" s="530"/>
      <c r="AK18" s="530"/>
      <c r="AL18" s="530"/>
      <c r="AM18" s="530"/>
      <c r="AN18" s="530"/>
    </row>
    <row r="19" ht="27.0" hidden="1" customHeight="1">
      <c r="A19" s="530"/>
      <c r="B19" s="530"/>
      <c r="C19" s="530"/>
      <c r="D19" s="530"/>
      <c r="E19" s="530"/>
      <c r="F19" s="737"/>
      <c r="G19" s="37"/>
      <c r="I19" s="543"/>
      <c r="O19" s="543"/>
      <c r="S19" s="39"/>
      <c r="T19" s="540"/>
      <c r="U19" s="541"/>
      <c r="V19" s="40"/>
      <c r="X19" s="543"/>
      <c r="AC19" s="543"/>
      <c r="AH19" s="39"/>
      <c r="AI19" s="530"/>
      <c r="AJ19" s="530"/>
      <c r="AK19" s="530"/>
      <c r="AL19" s="530"/>
      <c r="AM19" s="530"/>
      <c r="AN19" s="530"/>
    </row>
    <row r="20" ht="27.0" hidden="1" customHeight="1">
      <c r="A20" s="530"/>
      <c r="B20" s="530"/>
      <c r="C20" s="530"/>
      <c r="D20" s="530"/>
      <c r="E20" s="530"/>
      <c r="F20" s="737"/>
      <c r="G20" s="34"/>
      <c r="I20" s="538"/>
      <c r="O20" s="538"/>
      <c r="S20" s="35"/>
      <c r="T20" s="540"/>
      <c r="U20" s="541"/>
      <c r="V20" s="36"/>
      <c r="X20" s="538"/>
      <c r="AC20" s="538"/>
      <c r="AH20" s="35"/>
      <c r="AI20" s="530"/>
      <c r="AJ20" s="530"/>
      <c r="AK20" s="530"/>
      <c r="AL20" s="530"/>
      <c r="AM20" s="530"/>
      <c r="AN20" s="530"/>
    </row>
    <row r="21" ht="27.0" hidden="1" customHeight="1">
      <c r="A21" s="530"/>
      <c r="B21" s="530"/>
      <c r="C21" s="530"/>
      <c r="D21" s="530"/>
      <c r="E21" s="530"/>
      <c r="F21" s="737"/>
      <c r="G21" s="37"/>
      <c r="I21" s="543"/>
      <c r="O21" s="543"/>
      <c r="S21" s="39"/>
      <c r="T21" s="540"/>
      <c r="U21" s="541"/>
      <c r="V21" s="40"/>
      <c r="X21" s="543"/>
      <c r="AC21" s="543"/>
      <c r="AH21" s="39"/>
      <c r="AI21" s="530"/>
      <c r="AJ21" s="530"/>
      <c r="AK21" s="530"/>
      <c r="AL21" s="530"/>
      <c r="AM21" s="530"/>
      <c r="AN21" s="530"/>
    </row>
    <row r="22" ht="27.0" hidden="1" customHeight="1">
      <c r="A22" s="530"/>
      <c r="B22" s="530"/>
      <c r="C22" s="530"/>
      <c r="D22" s="530"/>
      <c r="E22" s="530"/>
      <c r="F22" s="737"/>
      <c r="G22" s="34"/>
      <c r="I22" s="538"/>
      <c r="O22" s="538"/>
      <c r="S22" s="35"/>
      <c r="T22" s="540"/>
      <c r="U22" s="541"/>
      <c r="V22" s="36"/>
      <c r="X22" s="538"/>
      <c r="AC22" s="538"/>
      <c r="AH22" s="35"/>
      <c r="AI22" s="530"/>
      <c r="AJ22" s="530"/>
      <c r="AK22" s="530"/>
      <c r="AL22" s="530"/>
      <c r="AM22" s="530"/>
      <c r="AN22" s="530"/>
    </row>
    <row r="23" ht="27.0" hidden="1" customHeight="1">
      <c r="A23" s="530"/>
      <c r="B23" s="530"/>
      <c r="C23" s="530"/>
      <c r="D23" s="530"/>
      <c r="E23" s="530"/>
      <c r="F23" s="737"/>
      <c r="G23" s="37"/>
      <c r="I23" s="543"/>
      <c r="O23" s="543"/>
      <c r="S23" s="39"/>
      <c r="T23" s="540"/>
      <c r="U23" s="541"/>
      <c r="V23" s="40"/>
      <c r="X23" s="543"/>
      <c r="AC23" s="543"/>
      <c r="AH23" s="39"/>
      <c r="AI23" s="530"/>
      <c r="AJ23" s="530"/>
      <c r="AK23" s="530"/>
      <c r="AL23" s="530"/>
      <c r="AM23" s="530"/>
      <c r="AN23" s="530"/>
    </row>
    <row r="24" ht="27.0" hidden="1" customHeight="1">
      <c r="A24" s="530"/>
      <c r="B24" s="530"/>
      <c r="C24" s="530"/>
      <c r="D24" s="530"/>
      <c r="E24" s="530"/>
      <c r="F24" s="737"/>
      <c r="G24" s="34"/>
      <c r="I24" s="538"/>
      <c r="O24" s="538"/>
      <c r="S24" s="35"/>
      <c r="T24" s="540"/>
      <c r="U24" s="541"/>
      <c r="V24" s="36"/>
      <c r="X24" s="538"/>
      <c r="AC24" s="538"/>
      <c r="AH24" s="35"/>
      <c r="AI24" s="530"/>
      <c r="AJ24" s="530"/>
      <c r="AK24" s="530"/>
      <c r="AL24" s="530"/>
      <c r="AM24" s="530"/>
      <c r="AN24" s="530"/>
    </row>
    <row r="25" ht="27.0" hidden="1" customHeight="1">
      <c r="A25" s="530"/>
      <c r="B25" s="530"/>
      <c r="C25" s="530"/>
      <c r="D25" s="530"/>
      <c r="E25" s="530"/>
      <c r="F25" s="737"/>
      <c r="G25" s="37"/>
      <c r="I25" s="543"/>
      <c r="O25" s="543"/>
      <c r="S25" s="39"/>
      <c r="T25" s="540"/>
      <c r="U25" s="541"/>
      <c r="V25" s="40"/>
      <c r="X25" s="543"/>
      <c r="AC25" s="543"/>
      <c r="AH25" s="39"/>
      <c r="AI25" s="530"/>
      <c r="AJ25" s="530"/>
      <c r="AK25" s="530"/>
      <c r="AL25" s="530"/>
      <c r="AM25" s="530"/>
      <c r="AN25" s="530"/>
    </row>
    <row r="26" ht="27.0" hidden="1" customHeight="1">
      <c r="A26" s="530"/>
      <c r="B26" s="530"/>
      <c r="C26" s="530"/>
      <c r="D26" s="530"/>
      <c r="E26" s="737" t="s">
        <v>49</v>
      </c>
      <c r="F26" s="737">
        <v>17.0</v>
      </c>
      <c r="G26" s="34" t="str">
        <f t="shared" ref="G26:G29" si="1">V8</f>
        <v/>
      </c>
      <c r="I26" s="540" t="str">
        <f t="shared" ref="I26:I29" si="2">X8</f>
        <v/>
      </c>
      <c r="O26" s="540" t="str">
        <f t="shared" ref="O26:O29" si="3">AC8</f>
        <v>ARA 69</v>
      </c>
      <c r="S26" s="35"/>
      <c r="T26" s="540"/>
      <c r="U26" s="541"/>
      <c r="V26" s="41"/>
      <c r="X26" s="540"/>
      <c r="AC26" s="540"/>
      <c r="AH26" s="35"/>
      <c r="AI26" s="530"/>
      <c r="AJ26" s="530"/>
      <c r="AK26" s="530"/>
      <c r="AL26" s="530"/>
      <c r="AM26" s="530"/>
      <c r="AN26" s="530"/>
    </row>
    <row r="27" ht="27.0" hidden="1" customHeight="1">
      <c r="A27" s="530"/>
      <c r="B27" s="530"/>
      <c r="C27" s="530"/>
      <c r="D27" s="530"/>
      <c r="E27" s="737" t="s">
        <v>49</v>
      </c>
      <c r="F27" s="737">
        <v>18.0</v>
      </c>
      <c r="G27" s="37" t="str">
        <f t="shared" si="1"/>
        <v/>
      </c>
      <c r="I27" s="547" t="str">
        <f t="shared" si="2"/>
        <v/>
      </c>
      <c r="O27" s="547" t="str">
        <f t="shared" si="3"/>
        <v>ARA 38</v>
      </c>
      <c r="S27" s="39"/>
      <c r="T27" s="540"/>
      <c r="U27" s="541"/>
      <c r="V27" s="42"/>
      <c r="X27" s="547"/>
      <c r="AC27" s="547"/>
      <c r="AH27" s="39"/>
      <c r="AI27" s="530"/>
      <c r="AJ27" s="530"/>
      <c r="AK27" s="530"/>
      <c r="AL27" s="530"/>
      <c r="AM27" s="530"/>
      <c r="AN27" s="530"/>
    </row>
    <row r="28" ht="27.0" hidden="1" customHeight="1">
      <c r="A28" s="530"/>
      <c r="B28" s="530"/>
      <c r="C28" s="530"/>
      <c r="D28" s="530"/>
      <c r="E28" s="737" t="s">
        <v>49</v>
      </c>
      <c r="F28" s="737">
        <v>19.0</v>
      </c>
      <c r="G28" s="34" t="str">
        <f t="shared" si="1"/>
        <v/>
      </c>
      <c r="I28" s="540" t="str">
        <f t="shared" si="2"/>
        <v/>
      </c>
      <c r="O28" s="540" t="str">
        <f t="shared" si="3"/>
        <v>ARA 01</v>
      </c>
      <c r="S28" s="35"/>
      <c r="T28" s="540"/>
      <c r="U28" s="541"/>
      <c r="V28" s="41"/>
      <c r="X28" s="540"/>
      <c r="AC28" s="540"/>
      <c r="AH28" s="35"/>
      <c r="AI28" s="530"/>
      <c r="AJ28" s="530"/>
      <c r="AK28" s="530"/>
      <c r="AL28" s="530"/>
      <c r="AM28" s="530"/>
      <c r="AN28" s="530"/>
    </row>
    <row r="29" ht="27.0" hidden="1" customHeight="1">
      <c r="A29" s="530"/>
      <c r="B29" s="530"/>
      <c r="C29" s="530"/>
      <c r="D29" s="530"/>
      <c r="E29" s="737" t="s">
        <v>49</v>
      </c>
      <c r="F29" s="737">
        <v>20.0</v>
      </c>
      <c r="G29" s="37" t="str">
        <f t="shared" si="1"/>
        <v/>
      </c>
      <c r="I29" s="547" t="str">
        <f t="shared" si="2"/>
        <v/>
      </c>
      <c r="O29" s="547" t="str">
        <f t="shared" si="3"/>
        <v>ARA 07</v>
      </c>
      <c r="S29" s="39"/>
      <c r="T29" s="540"/>
      <c r="U29" s="541"/>
      <c r="V29" s="42"/>
      <c r="X29" s="547"/>
      <c r="AC29" s="547"/>
      <c r="AH29" s="39"/>
      <c r="AI29" s="530"/>
      <c r="AJ29" s="530"/>
      <c r="AK29" s="530"/>
      <c r="AL29" s="530"/>
      <c r="AM29" s="530"/>
      <c r="AN29" s="530"/>
    </row>
    <row r="30" ht="27.0" hidden="1" customHeight="1">
      <c r="A30" s="530"/>
      <c r="B30" s="530"/>
      <c r="C30" s="530"/>
      <c r="D30" s="530"/>
      <c r="E30" s="737" t="s">
        <v>49</v>
      </c>
      <c r="F30" s="737">
        <v>21.0</v>
      </c>
      <c r="G30" s="34" t="str">
        <f t="shared" ref="G30:G41" si="4">V14</f>
        <v/>
      </c>
      <c r="I30" s="540" t="str">
        <f t="shared" ref="I30:I41" si="5">X14</f>
        <v/>
      </c>
      <c r="O30" s="540" t="str">
        <f t="shared" ref="O30:O41" si="6">AC14</f>
        <v>IDF 77</v>
      </c>
      <c r="S30" s="35"/>
      <c r="T30" s="540"/>
      <c r="U30" s="541"/>
      <c r="V30" s="41"/>
      <c r="X30" s="540"/>
      <c r="AC30" s="540"/>
      <c r="AH30" s="35"/>
      <c r="AI30" s="530"/>
      <c r="AJ30" s="530"/>
      <c r="AK30" s="530"/>
      <c r="AL30" s="530"/>
      <c r="AM30" s="530"/>
      <c r="AN30" s="530"/>
    </row>
    <row r="31" ht="27.0" hidden="1" customHeight="1">
      <c r="A31" s="530"/>
      <c r="B31" s="530"/>
      <c r="C31" s="530"/>
      <c r="D31" s="530"/>
      <c r="E31" s="737" t="s">
        <v>49</v>
      </c>
      <c r="F31" s="737">
        <v>22.0</v>
      </c>
      <c r="G31" s="37" t="str">
        <f t="shared" si="4"/>
        <v/>
      </c>
      <c r="I31" s="547" t="str">
        <f t="shared" si="5"/>
        <v/>
      </c>
      <c r="O31" s="547" t="str">
        <f t="shared" si="6"/>
        <v>ARA 69</v>
      </c>
      <c r="S31" s="39"/>
      <c r="T31" s="540"/>
      <c r="U31" s="541"/>
      <c r="V31" s="42"/>
      <c r="X31" s="547"/>
      <c r="AC31" s="547"/>
      <c r="AH31" s="39"/>
      <c r="AI31" s="530"/>
      <c r="AJ31" s="530"/>
      <c r="AK31" s="530"/>
      <c r="AL31" s="530"/>
      <c r="AM31" s="530"/>
      <c r="AN31" s="530"/>
    </row>
    <row r="32" ht="27.0" hidden="1" customHeight="1">
      <c r="A32" s="530"/>
      <c r="B32" s="530"/>
      <c r="C32" s="530"/>
      <c r="D32" s="530"/>
      <c r="E32" s="737" t="s">
        <v>49</v>
      </c>
      <c r="F32" s="737">
        <v>23.0</v>
      </c>
      <c r="G32" s="34" t="str">
        <f t="shared" si="4"/>
        <v/>
      </c>
      <c r="I32" s="540" t="str">
        <f t="shared" si="5"/>
        <v/>
      </c>
      <c r="O32" s="540" t="str">
        <f t="shared" si="6"/>
        <v>ARA 38</v>
      </c>
      <c r="S32" s="35"/>
      <c r="T32" s="540"/>
      <c r="U32" s="541"/>
      <c r="V32" s="41"/>
      <c r="X32" s="540"/>
      <c r="AC32" s="540"/>
      <c r="AH32" s="35"/>
      <c r="AI32" s="530"/>
      <c r="AJ32" s="530"/>
      <c r="AK32" s="530"/>
      <c r="AL32" s="530"/>
      <c r="AM32" s="530"/>
      <c r="AN32" s="530"/>
    </row>
    <row r="33" ht="27.0" hidden="1" customHeight="1">
      <c r="A33" s="530"/>
      <c r="B33" s="530"/>
      <c r="C33" s="530"/>
      <c r="D33" s="530"/>
      <c r="E33" s="737" t="s">
        <v>49</v>
      </c>
      <c r="F33" s="737">
        <v>24.0</v>
      </c>
      <c r="G33" s="37" t="str">
        <f t="shared" si="4"/>
        <v/>
      </c>
      <c r="I33" s="547" t="str">
        <f t="shared" si="5"/>
        <v/>
      </c>
      <c r="O33" s="547" t="str">
        <f t="shared" si="6"/>
        <v>ARA 69</v>
      </c>
      <c r="S33" s="39"/>
      <c r="T33" s="540"/>
      <c r="U33" s="541"/>
      <c r="V33" s="42"/>
      <c r="X33" s="547"/>
      <c r="AC33" s="547"/>
      <c r="AH33" s="39"/>
      <c r="AI33" s="530"/>
      <c r="AJ33" s="530"/>
      <c r="AK33" s="530"/>
      <c r="AL33" s="530"/>
      <c r="AM33" s="530"/>
      <c r="AN33" s="530"/>
    </row>
    <row r="34" ht="27.0" hidden="1" customHeight="1">
      <c r="A34" s="530"/>
      <c r="B34" s="530"/>
      <c r="C34" s="530"/>
      <c r="D34" s="530"/>
      <c r="E34" s="737" t="s">
        <v>49</v>
      </c>
      <c r="F34" s="737">
        <v>25.0</v>
      </c>
      <c r="G34" s="34" t="str">
        <f t="shared" si="4"/>
        <v/>
      </c>
      <c r="I34" s="540" t="str">
        <f t="shared" si="5"/>
        <v/>
      </c>
      <c r="O34" s="540" t="str">
        <f t="shared" si="6"/>
        <v/>
      </c>
      <c r="S34" s="35"/>
      <c r="T34" s="540"/>
      <c r="U34" s="541"/>
      <c r="V34" s="41"/>
      <c r="X34" s="540"/>
      <c r="AC34" s="540"/>
      <c r="AH34" s="35"/>
      <c r="AI34" s="530"/>
      <c r="AJ34" s="530"/>
      <c r="AK34" s="530"/>
      <c r="AL34" s="530"/>
      <c r="AM34" s="530"/>
      <c r="AN34" s="530"/>
    </row>
    <row r="35" ht="27.0" hidden="1" customHeight="1">
      <c r="A35" s="530"/>
      <c r="B35" s="530"/>
      <c r="C35" s="530"/>
      <c r="D35" s="530"/>
      <c r="E35" s="737" t="s">
        <v>49</v>
      </c>
      <c r="F35" s="737">
        <v>26.0</v>
      </c>
      <c r="G35" s="37" t="str">
        <f t="shared" si="4"/>
        <v/>
      </c>
      <c r="I35" s="547" t="str">
        <f t="shared" si="5"/>
        <v/>
      </c>
      <c r="O35" s="547" t="str">
        <f t="shared" si="6"/>
        <v/>
      </c>
      <c r="S35" s="39"/>
      <c r="T35" s="540"/>
      <c r="U35" s="541"/>
      <c r="V35" s="42"/>
      <c r="X35" s="547"/>
      <c r="AC35" s="547"/>
      <c r="AH35" s="39"/>
      <c r="AI35" s="530"/>
      <c r="AJ35" s="530"/>
      <c r="AK35" s="530"/>
      <c r="AL35" s="530"/>
      <c r="AM35" s="530"/>
      <c r="AN35" s="530"/>
    </row>
    <row r="36" ht="27.0" hidden="1" customHeight="1">
      <c r="A36" s="530"/>
      <c r="B36" s="530"/>
      <c r="C36" s="530"/>
      <c r="D36" s="530"/>
      <c r="E36" s="737" t="s">
        <v>49</v>
      </c>
      <c r="F36" s="737">
        <v>27.0</v>
      </c>
      <c r="G36" s="34" t="str">
        <f t="shared" si="4"/>
        <v/>
      </c>
      <c r="I36" s="540" t="str">
        <f t="shared" si="5"/>
        <v/>
      </c>
      <c r="O36" s="540" t="str">
        <f t="shared" si="6"/>
        <v/>
      </c>
      <c r="S36" s="35"/>
      <c r="T36" s="540"/>
      <c r="U36" s="541"/>
      <c r="V36" s="41"/>
      <c r="X36" s="540"/>
      <c r="AC36" s="540"/>
      <c r="AH36" s="35"/>
      <c r="AI36" s="530"/>
      <c r="AJ36" s="530"/>
      <c r="AK36" s="530"/>
      <c r="AL36" s="530"/>
      <c r="AM36" s="530"/>
      <c r="AN36" s="530"/>
    </row>
    <row r="37" ht="27.0" hidden="1" customHeight="1">
      <c r="A37" s="530"/>
      <c r="B37" s="530"/>
      <c r="C37" s="530"/>
      <c r="D37" s="530"/>
      <c r="E37" s="737" t="s">
        <v>49</v>
      </c>
      <c r="F37" s="737">
        <v>28.0</v>
      </c>
      <c r="G37" s="37" t="str">
        <f t="shared" si="4"/>
        <v/>
      </c>
      <c r="I37" s="547" t="str">
        <f t="shared" si="5"/>
        <v/>
      </c>
      <c r="O37" s="547" t="str">
        <f t="shared" si="6"/>
        <v/>
      </c>
      <c r="S37" s="39"/>
      <c r="T37" s="540"/>
      <c r="U37" s="541"/>
      <c r="V37" s="42"/>
      <c r="X37" s="547"/>
      <c r="AC37" s="547"/>
      <c r="AH37" s="39"/>
      <c r="AI37" s="530"/>
      <c r="AJ37" s="530"/>
      <c r="AK37" s="530"/>
      <c r="AL37" s="530"/>
      <c r="AM37" s="530"/>
      <c r="AN37" s="530"/>
    </row>
    <row r="38" ht="27.0" hidden="1" customHeight="1">
      <c r="A38" s="530"/>
      <c r="B38" s="530"/>
      <c r="C38" s="530"/>
      <c r="D38" s="530"/>
      <c r="E38" s="737" t="s">
        <v>49</v>
      </c>
      <c r="F38" s="737">
        <v>29.0</v>
      </c>
      <c r="G38" s="34" t="str">
        <f t="shared" si="4"/>
        <v/>
      </c>
      <c r="I38" s="540" t="str">
        <f t="shared" si="5"/>
        <v/>
      </c>
      <c r="O38" s="540" t="str">
        <f t="shared" si="6"/>
        <v/>
      </c>
      <c r="S38" s="35"/>
      <c r="T38" s="540"/>
      <c r="U38" s="541"/>
      <c r="V38" s="41"/>
      <c r="X38" s="540"/>
      <c r="AC38" s="540"/>
      <c r="AH38" s="35"/>
      <c r="AI38" s="530"/>
      <c r="AJ38" s="530"/>
      <c r="AK38" s="530"/>
      <c r="AL38" s="530"/>
      <c r="AM38" s="530"/>
      <c r="AN38" s="530"/>
    </row>
    <row r="39" ht="27.0" hidden="1" customHeight="1">
      <c r="A39" s="530"/>
      <c r="B39" s="530"/>
      <c r="C39" s="530"/>
      <c r="D39" s="530"/>
      <c r="E39" s="737" t="s">
        <v>49</v>
      </c>
      <c r="F39" s="737">
        <v>30.0</v>
      </c>
      <c r="G39" s="37" t="str">
        <f t="shared" si="4"/>
        <v/>
      </c>
      <c r="I39" s="547" t="str">
        <f t="shared" si="5"/>
        <v/>
      </c>
      <c r="O39" s="547" t="str">
        <f t="shared" si="6"/>
        <v/>
      </c>
      <c r="S39" s="39"/>
      <c r="T39" s="540"/>
      <c r="U39" s="541"/>
      <c r="V39" s="42"/>
      <c r="X39" s="547"/>
      <c r="AC39" s="547"/>
      <c r="AH39" s="39"/>
      <c r="AI39" s="530"/>
      <c r="AJ39" s="530"/>
      <c r="AK39" s="530"/>
      <c r="AL39" s="530"/>
      <c r="AM39" s="530"/>
      <c r="AN39" s="530"/>
    </row>
    <row r="40" ht="27.0" hidden="1" customHeight="1">
      <c r="A40" s="530"/>
      <c r="B40" s="530"/>
      <c r="C40" s="530"/>
      <c r="D40" s="530"/>
      <c r="E40" s="737" t="s">
        <v>49</v>
      </c>
      <c r="F40" s="737">
        <v>31.0</v>
      </c>
      <c r="G40" s="34" t="str">
        <f t="shared" si="4"/>
        <v/>
      </c>
      <c r="I40" s="540" t="str">
        <f t="shared" si="5"/>
        <v/>
      </c>
      <c r="O40" s="540" t="str">
        <f t="shared" si="6"/>
        <v/>
      </c>
      <c r="S40" s="35"/>
      <c r="T40" s="540"/>
      <c r="U40" s="541"/>
      <c r="V40" s="41"/>
      <c r="X40" s="540"/>
      <c r="AC40" s="540"/>
      <c r="AH40" s="35"/>
      <c r="AI40" s="530"/>
      <c r="AJ40" s="530"/>
      <c r="AK40" s="530"/>
      <c r="AL40" s="530"/>
      <c r="AM40" s="530"/>
      <c r="AN40" s="530"/>
    </row>
    <row r="41" ht="27.0" hidden="1" customHeight="1">
      <c r="A41" s="530"/>
      <c r="B41" s="530"/>
      <c r="C41" s="530"/>
      <c r="D41" s="530"/>
      <c r="E41" s="737" t="s">
        <v>49</v>
      </c>
      <c r="F41" s="737">
        <v>32.0</v>
      </c>
      <c r="G41" s="37" t="str">
        <f t="shared" si="4"/>
        <v/>
      </c>
      <c r="I41" s="547" t="str">
        <f t="shared" si="5"/>
        <v/>
      </c>
      <c r="O41" s="547" t="str">
        <f t="shared" si="6"/>
        <v/>
      </c>
      <c r="S41" s="39"/>
      <c r="T41" s="540"/>
      <c r="U41" s="541"/>
      <c r="V41" s="42"/>
      <c r="X41" s="547"/>
      <c r="AC41" s="547"/>
      <c r="AH41" s="39"/>
      <c r="AI41" s="530"/>
      <c r="AJ41" s="530"/>
      <c r="AK41" s="530"/>
      <c r="AL41" s="530"/>
      <c r="AM41" s="530"/>
      <c r="AN41" s="530"/>
    </row>
    <row r="42" ht="27.0" customHeight="1">
      <c r="A42" s="530"/>
      <c r="B42" s="530"/>
      <c r="C42" s="530"/>
      <c r="D42" s="530"/>
      <c r="E42" s="530"/>
      <c r="F42" s="530"/>
      <c r="G42" s="749"/>
      <c r="H42" s="749"/>
      <c r="I42" s="749"/>
      <c r="J42" s="749"/>
      <c r="K42" s="749"/>
      <c r="L42" s="749"/>
      <c r="M42" s="749"/>
      <c r="N42" s="749"/>
      <c r="O42" s="749"/>
      <c r="P42" s="749"/>
      <c r="Q42" s="749"/>
      <c r="R42" s="749"/>
      <c r="S42" s="749"/>
      <c r="T42" s="530"/>
      <c r="U42" s="530"/>
      <c r="V42" s="749"/>
      <c r="W42" s="749"/>
      <c r="X42" s="749"/>
      <c r="Y42" s="749"/>
      <c r="Z42" s="749"/>
      <c r="AA42" s="749"/>
      <c r="AB42" s="749"/>
      <c r="AC42" s="749"/>
      <c r="AD42" s="749"/>
      <c r="AE42" s="749"/>
      <c r="AF42" s="749"/>
      <c r="AG42" s="749"/>
      <c r="AH42" s="749"/>
      <c r="AI42" s="530"/>
      <c r="AJ42" s="530"/>
      <c r="AK42" s="530"/>
      <c r="AL42" s="530"/>
      <c r="AM42" s="530"/>
      <c r="AN42" s="530"/>
    </row>
    <row r="43" ht="27.0" customHeight="1">
      <c r="A43" s="750"/>
    </row>
    <row r="44" ht="27.0" customHeight="1">
      <c r="A44" s="550"/>
      <c r="B44" s="751" t="s">
        <v>1443</v>
      </c>
      <c r="C44" s="550"/>
      <c r="D44" s="550"/>
      <c r="E44" s="550"/>
      <c r="F44" s="550"/>
      <c r="G44" s="550"/>
      <c r="H44" s="552" t="s">
        <v>56</v>
      </c>
      <c r="I44" s="553" t="s">
        <v>57</v>
      </c>
      <c r="J44" s="550"/>
      <c r="K44" s="550"/>
      <c r="L44" s="554"/>
      <c r="M44" s="550"/>
      <c r="N44" s="550"/>
      <c r="O44" s="550"/>
      <c r="P44" s="550"/>
      <c r="Q44" s="550"/>
      <c r="R44" s="552" t="s">
        <v>56</v>
      </c>
      <c r="S44" s="553" t="s">
        <v>57</v>
      </c>
      <c r="T44" s="550"/>
      <c r="U44" s="550"/>
      <c r="V44" s="555" t="str">
        <f>L44</f>
        <v/>
      </c>
      <c r="W44" s="550"/>
      <c r="X44" s="550"/>
      <c r="Y44" s="550"/>
      <c r="Z44" s="550"/>
      <c r="AA44" s="550"/>
      <c r="AB44" s="552" t="s">
        <v>56</v>
      </c>
      <c r="AC44" s="553" t="s">
        <v>57</v>
      </c>
      <c r="AD44" s="550"/>
      <c r="AE44" s="550"/>
      <c r="AF44" s="556" t="str">
        <f>V44</f>
        <v/>
      </c>
      <c r="AG44" s="550"/>
      <c r="AH44" s="550"/>
      <c r="AI44" s="550"/>
      <c r="AJ44" s="550"/>
      <c r="AK44" s="550"/>
      <c r="AL44" s="552" t="s">
        <v>56</v>
      </c>
      <c r="AM44" s="553" t="s">
        <v>57</v>
      </c>
      <c r="AN44" s="550"/>
    </row>
    <row r="45" ht="27.0" customHeight="1">
      <c r="A45" s="557" t="s">
        <v>58</v>
      </c>
      <c r="B45" s="561">
        <v>17.0</v>
      </c>
      <c r="C45" s="752" t="str">
        <f>H12</f>
        <v>COUSIN Lucas (04/05)</v>
      </c>
      <c r="D45" s="71"/>
      <c r="E45" s="71"/>
      <c r="F45" s="71"/>
      <c r="G45" s="72"/>
      <c r="H45" s="753"/>
      <c r="I45" s="754"/>
      <c r="J45" s="560"/>
      <c r="K45" s="557"/>
      <c r="L45" s="561">
        <v>21.0</v>
      </c>
      <c r="M45" s="752" t="str">
        <f>H8</f>
        <v>BEREDA Arthur (81)</v>
      </c>
      <c r="N45" s="71"/>
      <c r="O45" s="71"/>
      <c r="P45" s="71"/>
      <c r="Q45" s="72"/>
      <c r="R45" s="753"/>
      <c r="S45" s="754"/>
      <c r="T45" s="560"/>
      <c r="U45" s="557"/>
      <c r="V45" s="561">
        <v>26.0</v>
      </c>
      <c r="W45" s="752" t="str">
        <f>W15</f>
        <v>ROCHON Sylvain (69)</v>
      </c>
      <c r="X45" s="71"/>
      <c r="Y45" s="71"/>
      <c r="Z45" s="71"/>
      <c r="AA45" s="72"/>
      <c r="AB45" s="753"/>
      <c r="AC45" s="754"/>
      <c r="AD45" s="560"/>
      <c r="AE45" s="557"/>
      <c r="AF45" s="561">
        <v>29.0</v>
      </c>
      <c r="AG45" s="752" t="str">
        <f>W12</f>
        <v>NICOLAS Valentin (07)</v>
      </c>
      <c r="AH45" s="71"/>
      <c r="AI45" s="71"/>
      <c r="AJ45" s="71"/>
      <c r="AK45" s="72"/>
      <c r="AL45" s="753"/>
      <c r="AM45" s="754"/>
      <c r="AN45" s="560" t="str">
        <f>AG46</f>
        <v>LAPALU Romane (69)</v>
      </c>
    </row>
    <row r="46" ht="27.0" customHeight="1">
      <c r="A46" s="557" t="s">
        <v>58</v>
      </c>
      <c r="B46" s="755"/>
      <c r="C46" s="756" t="str">
        <f>H10</f>
        <v>CHAUX Maxime (69)</v>
      </c>
      <c r="D46" s="89"/>
      <c r="E46" s="89"/>
      <c r="F46" s="89"/>
      <c r="G46" s="90"/>
      <c r="H46" s="757"/>
      <c r="I46" s="758"/>
      <c r="J46" s="560"/>
      <c r="K46" s="557"/>
      <c r="L46" s="93"/>
      <c r="M46" s="756" t="str">
        <f>H17</f>
        <v>JEAN Victorien (26)</v>
      </c>
      <c r="N46" s="95"/>
      <c r="O46" s="95"/>
      <c r="P46" s="95"/>
      <c r="Q46" s="96"/>
      <c r="R46" s="757"/>
      <c r="S46" s="758"/>
      <c r="T46" s="560"/>
      <c r="U46" s="557"/>
      <c r="V46" s="759"/>
      <c r="W46" s="760" t="str">
        <f>W14</f>
        <v>RENAUX Timéo (77)</v>
      </c>
      <c r="X46" s="761"/>
      <c r="Y46" s="761"/>
      <c r="Z46" s="761"/>
      <c r="AA46" s="762"/>
      <c r="AB46" s="763"/>
      <c r="AC46" s="764"/>
      <c r="AD46" s="560"/>
      <c r="AE46" s="557"/>
      <c r="AF46" s="765"/>
      <c r="AG46" s="760" t="str">
        <f>W8</f>
        <v>LAPALU Romane (69)</v>
      </c>
      <c r="AH46" s="766"/>
      <c r="AI46" s="766"/>
      <c r="AJ46" s="766"/>
      <c r="AK46" s="767"/>
      <c r="AL46" s="763"/>
      <c r="AM46" s="764"/>
      <c r="AN46" s="560" t="str">
        <f>AG45</f>
        <v>NICOLAS Valentin (07)</v>
      </c>
    </row>
    <row r="47" ht="27.0" customHeight="1">
      <c r="A47" s="557"/>
      <c r="B47" s="561">
        <v>18.0</v>
      </c>
      <c r="C47" s="752" t="str">
        <f>W17</f>
        <v>TAILLARDAT Thibault (69)</v>
      </c>
      <c r="D47" s="71"/>
      <c r="E47" s="71"/>
      <c r="F47" s="71"/>
      <c r="G47" s="72"/>
      <c r="H47" s="753"/>
      <c r="I47" s="754"/>
      <c r="J47" s="560"/>
      <c r="K47" s="557"/>
      <c r="L47" s="561">
        <v>23.0</v>
      </c>
      <c r="M47" s="752" t="str">
        <f>W9</f>
        <v>LE ROY Samuel (38)</v>
      </c>
      <c r="N47" s="71"/>
      <c r="O47" s="71"/>
      <c r="P47" s="71"/>
      <c r="Q47" s="72"/>
      <c r="R47" s="753"/>
      <c r="S47" s="754"/>
      <c r="T47" s="560"/>
      <c r="U47" s="557"/>
      <c r="V47" s="573">
        <v>27.0</v>
      </c>
      <c r="W47" s="768" t="str">
        <f>H13</f>
        <v>ECUVILLON-KLEIN Frédérik (26)</v>
      </c>
      <c r="AA47" s="113"/>
      <c r="AB47" s="769"/>
      <c r="AC47" s="770"/>
      <c r="AD47" s="560"/>
      <c r="AE47" s="557"/>
      <c r="AF47" s="573">
        <v>30.0</v>
      </c>
      <c r="AG47" s="768" t="str">
        <f>W16</f>
        <v>SCHWEITZER Lucas (38)</v>
      </c>
      <c r="AK47" s="113"/>
      <c r="AL47" s="769"/>
      <c r="AM47" s="770"/>
      <c r="AN47" s="560"/>
    </row>
    <row r="48" ht="27.0" customHeight="1">
      <c r="A48" s="557"/>
      <c r="B48" s="771"/>
      <c r="C48" s="760" t="str">
        <f>H14</f>
        <v>FILLION-ROBIN Maëva (74)</v>
      </c>
      <c r="D48" s="772"/>
      <c r="E48" s="772"/>
      <c r="F48" s="772"/>
      <c r="G48" s="773"/>
      <c r="H48" s="763"/>
      <c r="I48" s="764"/>
      <c r="J48" s="560"/>
      <c r="K48" s="557"/>
      <c r="L48" s="774"/>
      <c r="M48" s="760" t="str">
        <f>H11</f>
        <v>COMBIER Tom (01)</v>
      </c>
      <c r="N48" s="775"/>
      <c r="O48" s="775"/>
      <c r="P48" s="775"/>
      <c r="Q48" s="776"/>
      <c r="R48" s="763"/>
      <c r="S48" s="764"/>
      <c r="T48" s="560"/>
      <c r="U48" s="557"/>
      <c r="V48" s="777"/>
      <c r="W48" s="778" t="str">
        <f>W13</f>
        <v>OUDIN Louis (38)</v>
      </c>
      <c r="X48" s="779"/>
      <c r="Y48" s="779"/>
      <c r="Z48" s="779"/>
      <c r="AA48" s="780"/>
      <c r="AB48" s="781"/>
      <c r="AC48" s="782"/>
      <c r="AD48" s="560"/>
      <c r="AE48" s="557"/>
      <c r="AF48" s="783"/>
      <c r="AG48" s="778" t="str">
        <f>H9</f>
        <v>CHANONY Camille (34)</v>
      </c>
      <c r="AH48" s="784"/>
      <c r="AI48" s="784"/>
      <c r="AJ48" s="784"/>
      <c r="AK48" s="785"/>
      <c r="AL48" s="781"/>
      <c r="AM48" s="782"/>
      <c r="AN48" s="560"/>
    </row>
    <row r="49" ht="27.0" customHeight="1">
      <c r="A49" s="557" t="s">
        <v>59</v>
      </c>
      <c r="B49" s="573">
        <v>20.0</v>
      </c>
      <c r="C49" s="768" t="str">
        <f>H16</f>
        <v>JACQUET Esteban (07)</v>
      </c>
      <c r="G49" s="113"/>
      <c r="H49" s="769"/>
      <c r="I49" s="770"/>
      <c r="J49" s="560"/>
      <c r="K49" s="557"/>
      <c r="L49" s="573">
        <v>24.0</v>
      </c>
      <c r="M49" s="768" t="str">
        <f>W11</f>
        <v>MICHEL Lucas (07)</v>
      </c>
      <c r="Q49" s="113"/>
      <c r="R49" s="769"/>
      <c r="S49" s="770"/>
      <c r="T49" s="560"/>
      <c r="U49" s="557"/>
      <c r="V49" s="786"/>
      <c r="AD49" s="560"/>
      <c r="AE49" s="557"/>
      <c r="AF49" s="786"/>
      <c r="AG49" s="787"/>
      <c r="AL49" s="788"/>
      <c r="AM49" s="786"/>
      <c r="AN49" s="560" t="str">
        <f>AG50</f>
        <v/>
      </c>
    </row>
    <row r="50" ht="27.0" customHeight="1">
      <c r="A50" s="557" t="s">
        <v>59</v>
      </c>
      <c r="B50" s="789"/>
      <c r="C50" s="778" t="str">
        <f>W10</f>
        <v>LEBRIS Hugo (01)</v>
      </c>
      <c r="D50" s="790"/>
      <c r="E50" s="790"/>
      <c r="F50" s="790"/>
      <c r="G50" s="791"/>
      <c r="H50" s="781"/>
      <c r="I50" s="782"/>
      <c r="J50" s="560"/>
      <c r="K50" s="557"/>
      <c r="L50" s="127"/>
      <c r="M50" s="778" t="str">
        <f>H15</f>
        <v>GARAT-ROBERT Mathias (42)</v>
      </c>
      <c r="N50" s="129"/>
      <c r="O50" s="129"/>
      <c r="P50" s="129"/>
      <c r="Q50" s="130"/>
      <c r="R50" s="781"/>
      <c r="S50" s="782"/>
      <c r="T50" s="560"/>
      <c r="U50" s="557"/>
      <c r="AD50" s="560"/>
      <c r="AE50" s="557"/>
      <c r="AG50" s="787"/>
      <c r="AL50" s="788"/>
      <c r="AM50" s="786"/>
      <c r="AN50" s="560" t="str">
        <f>AG49</f>
        <v/>
      </c>
    </row>
    <row r="51" ht="27.0" customHeight="1">
      <c r="A51" s="151"/>
      <c r="B51" s="792" t="s">
        <v>1444</v>
      </c>
      <c r="C51" s="580"/>
      <c r="D51" s="580"/>
      <c r="E51" s="580"/>
      <c r="F51" s="580"/>
      <c r="G51" s="580"/>
      <c r="H51" s="552" t="s">
        <v>56</v>
      </c>
      <c r="I51" s="553" t="s">
        <v>57</v>
      </c>
      <c r="J51" s="151"/>
      <c r="K51" s="151"/>
      <c r="L51" s="581"/>
      <c r="M51" s="580"/>
      <c r="N51" s="580"/>
      <c r="O51" s="580"/>
      <c r="P51" s="580"/>
      <c r="Q51" s="580"/>
      <c r="R51" s="552" t="s">
        <v>56</v>
      </c>
      <c r="S51" s="553" t="s">
        <v>57</v>
      </c>
      <c r="T51" s="151"/>
      <c r="U51" s="151"/>
      <c r="V51" s="582" t="str">
        <f>L51</f>
        <v/>
      </c>
      <c r="W51" s="580"/>
      <c r="X51" s="580"/>
      <c r="Y51" s="580"/>
      <c r="Z51" s="580"/>
      <c r="AA51" s="580"/>
      <c r="AB51" s="552" t="s">
        <v>56</v>
      </c>
      <c r="AC51" s="553" t="s">
        <v>57</v>
      </c>
      <c r="AD51" s="151"/>
      <c r="AE51" s="151"/>
      <c r="AF51" s="583" t="str">
        <f>V51</f>
        <v/>
      </c>
      <c r="AG51" s="580"/>
      <c r="AH51" s="580"/>
      <c r="AI51" s="580"/>
      <c r="AJ51" s="580"/>
      <c r="AK51" s="580"/>
      <c r="AL51" s="552" t="s">
        <v>56</v>
      </c>
      <c r="AM51" s="553" t="s">
        <v>57</v>
      </c>
      <c r="AN51" s="151"/>
    </row>
    <row r="52" ht="27.0" customHeight="1">
      <c r="A52" s="557" t="s">
        <v>62</v>
      </c>
      <c r="B52" s="561">
        <v>18.0</v>
      </c>
      <c r="C52" s="752" t="str">
        <f>W12</f>
        <v>NICOLAS Valentin (07)</v>
      </c>
      <c r="D52" s="71"/>
      <c r="E52" s="71"/>
      <c r="F52" s="71"/>
      <c r="G52" s="72"/>
      <c r="H52" s="753"/>
      <c r="I52" s="754"/>
      <c r="J52" s="560"/>
      <c r="K52" s="557"/>
      <c r="L52" s="561">
        <v>22.0</v>
      </c>
      <c r="M52" s="752" t="str">
        <f>W11</f>
        <v>MICHEL Lucas (07)</v>
      </c>
      <c r="N52" s="71"/>
      <c r="O52" s="71"/>
      <c r="P52" s="71"/>
      <c r="Q52" s="72"/>
      <c r="R52" s="753"/>
      <c r="S52" s="754"/>
      <c r="T52" s="560"/>
      <c r="U52" s="557"/>
      <c r="V52" s="563">
        <v>27.0</v>
      </c>
      <c r="W52" s="793" t="str">
        <f>H10</f>
        <v>CHAUX Maxime (69)</v>
      </c>
      <c r="X52" s="77"/>
      <c r="Y52" s="77"/>
      <c r="Z52" s="77"/>
      <c r="AA52" s="78"/>
      <c r="AB52" s="794"/>
      <c r="AC52" s="795"/>
      <c r="AD52" s="560"/>
      <c r="AE52" s="557"/>
      <c r="AF52" s="796">
        <v>30.0</v>
      </c>
      <c r="AG52" s="797" t="str">
        <f>W13</f>
        <v>OUDIN Louis (38)</v>
      </c>
      <c r="AH52" s="798"/>
      <c r="AI52" s="798"/>
      <c r="AJ52" s="798"/>
      <c r="AK52" s="799"/>
      <c r="AL52" s="800"/>
      <c r="AM52" s="801"/>
      <c r="AN52" s="560" t="str">
        <f>AG53</f>
        <v>TAILLARDAT Thibault (69)</v>
      </c>
    </row>
    <row r="53" ht="27.0" customHeight="1">
      <c r="A53" s="557" t="s">
        <v>62</v>
      </c>
      <c r="B53" s="755"/>
      <c r="C53" s="802" t="str">
        <f>H8</f>
        <v>BEREDA Arthur (81)</v>
      </c>
      <c r="D53" s="89"/>
      <c r="E53" s="89"/>
      <c r="F53" s="89"/>
      <c r="G53" s="90"/>
      <c r="H53" s="803"/>
      <c r="I53" s="804"/>
      <c r="J53" s="560"/>
      <c r="K53" s="557"/>
      <c r="L53" s="93"/>
      <c r="M53" s="802" t="str">
        <f>W15</f>
        <v>ROCHON Sylvain (69)</v>
      </c>
      <c r="N53" s="95"/>
      <c r="O53" s="95"/>
      <c r="P53" s="95"/>
      <c r="Q53" s="96"/>
      <c r="R53" s="803"/>
      <c r="S53" s="804"/>
      <c r="T53" s="560"/>
      <c r="U53" s="557"/>
      <c r="V53" s="99"/>
      <c r="W53" s="802" t="str">
        <f>W16</f>
        <v>SCHWEITZER Lucas (38)</v>
      </c>
      <c r="X53" s="101"/>
      <c r="Y53" s="101"/>
      <c r="Z53" s="101"/>
      <c r="AA53" s="102"/>
      <c r="AB53" s="803"/>
      <c r="AC53" s="805"/>
      <c r="AD53" s="560"/>
      <c r="AE53" s="557"/>
      <c r="AF53" s="806"/>
      <c r="AG53" s="807" t="str">
        <f>W17</f>
        <v>TAILLARDAT Thibault (69)</v>
      </c>
      <c r="AH53" s="766"/>
      <c r="AI53" s="766"/>
      <c r="AJ53" s="766"/>
      <c r="AK53" s="767"/>
      <c r="AL53" s="808"/>
      <c r="AM53" s="809"/>
      <c r="AN53" s="560" t="str">
        <f>AG52</f>
        <v>OUDIN Louis (38)</v>
      </c>
    </row>
    <row r="54" ht="27.0" customHeight="1">
      <c r="A54" s="557"/>
      <c r="B54" s="561">
        <v>19.0</v>
      </c>
      <c r="C54" s="752" t="str">
        <f>H12</f>
        <v>COUSIN Lucas (04/05)</v>
      </c>
      <c r="D54" s="71"/>
      <c r="E54" s="71"/>
      <c r="F54" s="71"/>
      <c r="G54" s="72"/>
      <c r="H54" s="753"/>
      <c r="I54" s="754"/>
      <c r="J54" s="560"/>
      <c r="K54" s="557"/>
      <c r="L54" s="561">
        <v>24.0</v>
      </c>
      <c r="M54" s="752" t="str">
        <f>H16</f>
        <v>JACQUET Esteban (07)</v>
      </c>
      <c r="N54" s="71"/>
      <c r="O54" s="71"/>
      <c r="P54" s="71"/>
      <c r="Q54" s="72"/>
      <c r="R54" s="753"/>
      <c r="S54" s="754"/>
      <c r="T54" s="560"/>
      <c r="U54" s="557"/>
      <c r="V54" s="563">
        <v>28.0</v>
      </c>
      <c r="W54" s="793" t="str">
        <f>H9</f>
        <v>CHANONY Camille (34)</v>
      </c>
      <c r="X54" s="77"/>
      <c r="Y54" s="77"/>
      <c r="Z54" s="77"/>
      <c r="AA54" s="78"/>
      <c r="AB54" s="794"/>
      <c r="AC54" s="795"/>
      <c r="AD54" s="560"/>
      <c r="AE54" s="557"/>
      <c r="AF54" s="796">
        <v>31.0</v>
      </c>
      <c r="AG54" s="797" t="str">
        <f>W10</f>
        <v>LEBRIS Hugo (01)</v>
      </c>
      <c r="AH54" s="798"/>
      <c r="AI54" s="798"/>
      <c r="AJ54" s="798"/>
      <c r="AK54" s="799"/>
      <c r="AL54" s="800"/>
      <c r="AM54" s="801"/>
      <c r="AN54" s="560"/>
    </row>
    <row r="55" ht="27.0" customHeight="1">
      <c r="A55" s="557"/>
      <c r="B55" s="755"/>
      <c r="C55" s="802" t="str">
        <f>H15</f>
        <v>GARAT-ROBERT Mathias (42)</v>
      </c>
      <c r="D55" s="89"/>
      <c r="E55" s="89"/>
      <c r="F55" s="89"/>
      <c r="G55" s="90"/>
      <c r="H55" s="803"/>
      <c r="I55" s="804"/>
      <c r="J55" s="560"/>
      <c r="K55" s="557"/>
      <c r="L55" s="774"/>
      <c r="M55" s="807" t="str">
        <f>H14</f>
        <v>FILLION-ROBIN Maëva (74)</v>
      </c>
      <c r="N55" s="775"/>
      <c r="O55" s="775"/>
      <c r="P55" s="775"/>
      <c r="Q55" s="776"/>
      <c r="R55" s="808"/>
      <c r="S55" s="810"/>
      <c r="T55" s="560"/>
      <c r="U55" s="557"/>
      <c r="V55" s="811"/>
      <c r="W55" s="807" t="str">
        <f>W14</f>
        <v>RENAUX Timéo (77)</v>
      </c>
      <c r="X55" s="761"/>
      <c r="Y55" s="761"/>
      <c r="Z55" s="761"/>
      <c r="AA55" s="762"/>
      <c r="AB55" s="808"/>
      <c r="AC55" s="812"/>
      <c r="AD55" s="560"/>
      <c r="AE55" s="557"/>
      <c r="AF55" s="806"/>
      <c r="AG55" s="807" t="str">
        <f>W8</f>
        <v>LAPALU Romane (69)</v>
      </c>
      <c r="AH55" s="766"/>
      <c r="AI55" s="766"/>
      <c r="AJ55" s="766"/>
      <c r="AK55" s="767"/>
      <c r="AL55" s="808"/>
      <c r="AM55" s="809"/>
      <c r="AN55" s="560"/>
    </row>
    <row r="56" ht="27.0" customHeight="1">
      <c r="A56" s="557" t="s">
        <v>63</v>
      </c>
      <c r="B56" s="561">
        <v>21.0</v>
      </c>
      <c r="C56" s="752" t="str">
        <f>W9</f>
        <v>LE ROY Samuel (38)</v>
      </c>
      <c r="D56" s="71"/>
      <c r="E56" s="71"/>
      <c r="F56" s="71"/>
      <c r="G56" s="72"/>
      <c r="H56" s="753"/>
      <c r="I56" s="754"/>
      <c r="J56" s="560"/>
      <c r="K56" s="557"/>
      <c r="L56" s="573">
        <v>25.0</v>
      </c>
      <c r="M56" s="768" t="str">
        <f>H17</f>
        <v>JEAN Victorien (26)</v>
      </c>
      <c r="Q56" s="113"/>
      <c r="R56" s="769"/>
      <c r="S56" s="770"/>
      <c r="T56" s="560"/>
      <c r="U56" s="557"/>
      <c r="V56" s="786"/>
      <c r="W56" s="787"/>
      <c r="AB56" s="788"/>
      <c r="AC56" s="786"/>
      <c r="AD56" s="560"/>
      <c r="AE56" s="557"/>
      <c r="AF56" s="786"/>
      <c r="AG56" s="787"/>
      <c r="AL56" s="788"/>
      <c r="AM56" s="786"/>
      <c r="AN56" s="560" t="str">
        <f>AG57</f>
        <v/>
      </c>
    </row>
    <row r="57" ht="27.0" customHeight="1">
      <c r="A57" s="557" t="s">
        <v>63</v>
      </c>
      <c r="B57" s="771"/>
      <c r="C57" s="807" t="str">
        <f>H13</f>
        <v>ECUVILLON-KLEIN Frédérik (26)</v>
      </c>
      <c r="D57" s="772"/>
      <c r="E57" s="772"/>
      <c r="F57" s="772"/>
      <c r="G57" s="773"/>
      <c r="H57" s="808"/>
      <c r="I57" s="810"/>
      <c r="J57" s="560"/>
      <c r="K57" s="557"/>
      <c r="L57" s="127"/>
      <c r="M57" s="813" t="str">
        <f>H11</f>
        <v>COMBIER Tom (01)</v>
      </c>
      <c r="N57" s="129"/>
      <c r="O57" s="129"/>
      <c r="P57" s="129"/>
      <c r="Q57" s="130"/>
      <c r="R57" s="814"/>
      <c r="S57" s="815"/>
      <c r="T57" s="560"/>
      <c r="U57" s="557"/>
      <c r="W57" s="787"/>
      <c r="AB57" s="788"/>
      <c r="AC57" s="786"/>
      <c r="AD57" s="560"/>
      <c r="AE57" s="557"/>
      <c r="AG57" s="787"/>
      <c r="AL57" s="788"/>
      <c r="AM57" s="786"/>
      <c r="AN57" s="560" t="str">
        <f>AG56</f>
        <v/>
      </c>
    </row>
    <row r="58" ht="27.0" customHeight="1">
      <c r="A58" s="151"/>
      <c r="B58" s="792" t="s">
        <v>1445</v>
      </c>
      <c r="C58" s="580"/>
      <c r="D58" s="580"/>
      <c r="E58" s="580"/>
      <c r="F58" s="580"/>
      <c r="G58" s="580"/>
      <c r="H58" s="552" t="s">
        <v>56</v>
      </c>
      <c r="I58" s="553" t="s">
        <v>57</v>
      </c>
      <c r="J58" s="151"/>
      <c r="K58" s="151"/>
      <c r="L58" s="581"/>
      <c r="M58" s="580"/>
      <c r="N58" s="580"/>
      <c r="O58" s="580"/>
      <c r="P58" s="580"/>
      <c r="Q58" s="580"/>
      <c r="R58" s="552" t="s">
        <v>56</v>
      </c>
      <c r="S58" s="553" t="s">
        <v>57</v>
      </c>
      <c r="T58" s="151"/>
      <c r="U58" s="151"/>
      <c r="V58" s="582" t="str">
        <f>L58</f>
        <v/>
      </c>
      <c r="W58" s="580"/>
      <c r="X58" s="580"/>
      <c r="Y58" s="580"/>
      <c r="Z58" s="580"/>
      <c r="AA58" s="580"/>
      <c r="AB58" s="552" t="s">
        <v>56</v>
      </c>
      <c r="AC58" s="553" t="s">
        <v>57</v>
      </c>
      <c r="AD58" s="151"/>
      <c r="AE58" s="151"/>
      <c r="AF58" s="583" t="str">
        <f>V58</f>
        <v/>
      </c>
      <c r="AG58" s="580"/>
      <c r="AH58" s="580"/>
      <c r="AI58" s="580"/>
      <c r="AJ58" s="580"/>
      <c r="AK58" s="580"/>
      <c r="AL58" s="552" t="s">
        <v>56</v>
      </c>
      <c r="AM58" s="553" t="s">
        <v>57</v>
      </c>
      <c r="AN58" s="151"/>
    </row>
    <row r="59" ht="27.0" customHeight="1">
      <c r="A59" s="557"/>
      <c r="B59" s="796">
        <v>33.0</v>
      </c>
      <c r="C59" s="797" t="str">
        <f t="shared" ref="C59:C61" si="7">W8</f>
        <v>LAPALU Romane (69)</v>
      </c>
      <c r="D59" s="798"/>
      <c r="E59" s="798"/>
      <c r="F59" s="798"/>
      <c r="G59" s="799"/>
      <c r="H59" s="800"/>
      <c r="I59" s="816"/>
      <c r="J59" s="560"/>
      <c r="K59" s="557"/>
      <c r="L59" s="796">
        <v>36.0</v>
      </c>
      <c r="M59" s="797" t="str">
        <f>H15</f>
        <v>GARAT-ROBERT Mathias (42)</v>
      </c>
      <c r="N59" s="798"/>
      <c r="O59" s="798"/>
      <c r="P59" s="798"/>
      <c r="Q59" s="799"/>
      <c r="R59" s="800"/>
      <c r="S59" s="801"/>
      <c r="T59" s="560"/>
      <c r="U59" s="557"/>
      <c r="V59" s="796">
        <v>39.0</v>
      </c>
      <c r="W59" s="797" t="str">
        <f>H13</f>
        <v>ECUVILLON-KLEIN Frédérik (26)</v>
      </c>
      <c r="X59" s="798"/>
      <c r="Y59" s="798"/>
      <c r="Z59" s="798"/>
      <c r="AA59" s="799"/>
      <c r="AB59" s="800"/>
      <c r="AC59" s="801"/>
      <c r="AD59" s="560"/>
      <c r="AE59" s="557"/>
      <c r="AF59" s="796" t="s">
        <v>95</v>
      </c>
      <c r="AG59" s="817" t="str">
        <f>H12</f>
        <v>COUSIN Lucas (04/05)</v>
      </c>
      <c r="AH59" s="798"/>
      <c r="AI59" s="798"/>
      <c r="AJ59" s="798"/>
      <c r="AK59" s="799"/>
      <c r="AL59" s="800"/>
      <c r="AM59" s="801"/>
      <c r="AN59" s="560" t="str">
        <f>AG60</f>
        <v>COMBIER Tom (01)</v>
      </c>
    </row>
    <row r="60" ht="27.0" customHeight="1">
      <c r="A60" s="557" t="s">
        <v>1446</v>
      </c>
      <c r="B60" s="818"/>
      <c r="C60" s="819" t="str">
        <f t="shared" si="7"/>
        <v>LE ROY Samuel (38)</v>
      </c>
      <c r="D60" s="772"/>
      <c r="E60" s="772"/>
      <c r="F60" s="772"/>
      <c r="G60" s="773"/>
      <c r="H60" s="820"/>
      <c r="I60" s="821"/>
      <c r="J60" s="560"/>
      <c r="K60" s="557"/>
      <c r="L60" s="822"/>
      <c r="M60" s="819" t="str">
        <f t="shared" ref="M60:M61" si="8">W12</f>
        <v>NICOLAS Valentin (07)</v>
      </c>
      <c r="N60" s="775"/>
      <c r="O60" s="775"/>
      <c r="P60" s="775"/>
      <c r="Q60" s="776"/>
      <c r="R60" s="820"/>
      <c r="S60" s="823"/>
      <c r="T60" s="560"/>
      <c r="U60" s="557"/>
      <c r="V60" s="824"/>
      <c r="W60" s="819" t="str">
        <f t="shared" ref="W60:W61" si="9">H9</f>
        <v>CHANONY Camille (34)</v>
      </c>
      <c r="X60" s="761"/>
      <c r="Y60" s="761"/>
      <c r="Z60" s="761"/>
      <c r="AA60" s="762"/>
      <c r="AB60" s="820"/>
      <c r="AC60" s="823"/>
      <c r="AD60" s="560"/>
      <c r="AE60" s="557"/>
      <c r="AF60" s="806"/>
      <c r="AG60" s="825" t="str">
        <f>H11</f>
        <v>COMBIER Tom (01)</v>
      </c>
      <c r="AH60" s="766"/>
      <c r="AI60" s="766"/>
      <c r="AJ60" s="766"/>
      <c r="AK60" s="767"/>
      <c r="AL60" s="820"/>
      <c r="AM60" s="823"/>
      <c r="AN60" s="560" t="str">
        <f>AG59</f>
        <v>COUSIN Lucas (04/05)</v>
      </c>
    </row>
    <row r="61" ht="27.0" customHeight="1">
      <c r="A61" s="557"/>
      <c r="B61" s="796">
        <v>34.0</v>
      </c>
      <c r="C61" s="797" t="str">
        <f t="shared" si="7"/>
        <v>LEBRIS Hugo (01)</v>
      </c>
      <c r="D61" s="798"/>
      <c r="E61" s="798"/>
      <c r="F61" s="798"/>
      <c r="G61" s="799"/>
      <c r="H61" s="800"/>
      <c r="I61" s="816"/>
      <c r="J61" s="560"/>
      <c r="K61" s="557"/>
      <c r="L61" s="796">
        <v>37.0</v>
      </c>
      <c r="M61" s="797" t="str">
        <f t="shared" si="8"/>
        <v>OUDIN Louis (38)</v>
      </c>
      <c r="N61" s="798"/>
      <c r="O61" s="798"/>
      <c r="P61" s="798"/>
      <c r="Q61" s="799"/>
      <c r="R61" s="800"/>
      <c r="S61" s="816"/>
      <c r="T61" s="560"/>
      <c r="U61" s="557"/>
      <c r="V61" s="796">
        <v>40.0</v>
      </c>
      <c r="W61" s="797" t="str">
        <f t="shared" si="9"/>
        <v>CHAUX Maxime (69)</v>
      </c>
      <c r="X61" s="798"/>
      <c r="Y61" s="798"/>
      <c r="Z61" s="798"/>
      <c r="AA61" s="799"/>
      <c r="AB61" s="800"/>
      <c r="AC61" s="816"/>
      <c r="AD61" s="560"/>
      <c r="AE61" s="557"/>
      <c r="AF61" s="796" t="s">
        <v>1447</v>
      </c>
      <c r="AG61" s="817" t="str">
        <f>W17</f>
        <v>TAILLARDAT Thibault (69)</v>
      </c>
      <c r="AH61" s="798"/>
      <c r="AI61" s="798"/>
      <c r="AJ61" s="798"/>
      <c r="AK61" s="799"/>
      <c r="AL61" s="800"/>
      <c r="AM61" s="816"/>
      <c r="AN61" s="560"/>
    </row>
    <row r="62" ht="27.0" customHeight="1">
      <c r="A62" s="557"/>
      <c r="B62" s="818"/>
      <c r="C62" s="819" t="str">
        <f>H14</f>
        <v>FILLION-ROBIN Maëva (74)</v>
      </c>
      <c r="D62" s="772"/>
      <c r="E62" s="772"/>
      <c r="F62" s="772"/>
      <c r="G62" s="773"/>
      <c r="H62" s="820"/>
      <c r="I62" s="821"/>
      <c r="J62" s="560"/>
      <c r="K62" s="557"/>
      <c r="L62" s="822"/>
      <c r="M62" s="819" t="str">
        <f>W15</f>
        <v>ROCHON Sylvain (69)</v>
      </c>
      <c r="N62" s="775"/>
      <c r="O62" s="775"/>
      <c r="P62" s="775"/>
      <c r="Q62" s="776"/>
      <c r="R62" s="820"/>
      <c r="S62" s="821"/>
      <c r="T62" s="560"/>
      <c r="U62" s="557"/>
      <c r="V62" s="824"/>
      <c r="W62" s="819" t="str">
        <f>H17</f>
        <v>JEAN Victorien (26)</v>
      </c>
      <c r="X62" s="761"/>
      <c r="Y62" s="761"/>
      <c r="Z62" s="761"/>
      <c r="AA62" s="762"/>
      <c r="AB62" s="820"/>
      <c r="AC62" s="821"/>
      <c r="AD62" s="560"/>
      <c r="AE62" s="557"/>
      <c r="AF62" s="806"/>
      <c r="AG62" s="825" t="str">
        <f>W11</f>
        <v>MICHEL Lucas (07)</v>
      </c>
      <c r="AH62" s="766"/>
      <c r="AI62" s="766"/>
      <c r="AJ62" s="766"/>
      <c r="AK62" s="767"/>
      <c r="AL62" s="820"/>
      <c r="AM62" s="821"/>
      <c r="AN62" s="560"/>
    </row>
    <row r="63" ht="27.0" customHeight="1">
      <c r="A63" s="557" t="s">
        <v>65</v>
      </c>
      <c r="B63" s="796">
        <v>35.0</v>
      </c>
      <c r="C63" s="797" t="str">
        <f>H8</f>
        <v>BEREDA Arthur (81)</v>
      </c>
      <c r="D63" s="798"/>
      <c r="E63" s="798"/>
      <c r="F63" s="798"/>
      <c r="G63" s="799"/>
      <c r="H63" s="800"/>
      <c r="I63" s="816"/>
      <c r="J63" s="560"/>
      <c r="K63" s="557"/>
      <c r="L63" s="796">
        <v>38.0</v>
      </c>
      <c r="M63" s="797" t="str">
        <f>H16</f>
        <v>JACQUET Esteban (07)</v>
      </c>
      <c r="N63" s="798"/>
      <c r="O63" s="798"/>
      <c r="P63" s="798"/>
      <c r="Q63" s="799"/>
      <c r="R63" s="800"/>
      <c r="S63" s="801"/>
      <c r="T63" s="560"/>
      <c r="U63" s="557"/>
      <c r="V63" s="786"/>
      <c r="W63" s="787"/>
      <c r="AB63" s="788"/>
      <c r="AC63" s="786"/>
      <c r="AD63" s="584"/>
      <c r="AE63" s="591"/>
      <c r="AF63" s="786"/>
      <c r="AG63" s="787" t="str">
        <f>AG56</f>
        <v/>
      </c>
      <c r="AL63" s="788"/>
      <c r="AM63" s="786"/>
      <c r="AN63" s="560" t="str">
        <f>AG64</f>
        <v/>
      </c>
    </row>
    <row r="64" ht="27.0" customHeight="1">
      <c r="A64" s="557" t="s">
        <v>65</v>
      </c>
      <c r="B64" s="818"/>
      <c r="C64" s="819" t="str">
        <f>W16</f>
        <v>SCHWEITZER Lucas (38)</v>
      </c>
      <c r="D64" s="772"/>
      <c r="E64" s="772"/>
      <c r="F64" s="772"/>
      <c r="G64" s="773"/>
      <c r="H64" s="820"/>
      <c r="I64" s="821"/>
      <c r="J64" s="560"/>
      <c r="K64" s="557"/>
      <c r="L64" s="822"/>
      <c r="M64" s="819" t="str">
        <f>W14</f>
        <v>RENAUX Timéo (77)</v>
      </c>
      <c r="N64" s="775"/>
      <c r="O64" s="775"/>
      <c r="P64" s="775"/>
      <c r="Q64" s="776"/>
      <c r="R64" s="820"/>
      <c r="S64" s="823"/>
      <c r="T64" s="560"/>
      <c r="U64" s="557"/>
      <c r="W64" s="787"/>
      <c r="AB64" s="788"/>
      <c r="AC64" s="786"/>
      <c r="AD64" s="584"/>
      <c r="AE64" s="591"/>
      <c r="AG64" s="787"/>
      <c r="AL64" s="788"/>
      <c r="AM64" s="786"/>
      <c r="AN64" s="560" t="str">
        <f>AG63</f>
        <v/>
      </c>
    </row>
    <row r="65" ht="27.0" customHeight="1">
      <c r="A65" s="592"/>
      <c r="B65" s="593"/>
      <c r="C65" s="207"/>
      <c r="D65" s="207"/>
      <c r="E65" s="207"/>
      <c r="F65" s="207"/>
      <c r="G65" s="207"/>
      <c r="H65" s="207"/>
      <c r="I65" s="208"/>
      <c r="J65" s="592"/>
      <c r="K65" s="592"/>
      <c r="L65" s="593"/>
      <c r="M65" s="207"/>
      <c r="N65" s="207"/>
      <c r="O65" s="207"/>
      <c r="P65" s="207"/>
      <c r="Q65" s="207"/>
      <c r="R65" s="207"/>
      <c r="S65" s="207"/>
      <c r="T65" s="592"/>
      <c r="U65" s="592"/>
      <c r="V65" s="593"/>
      <c r="W65" s="207"/>
      <c r="X65" s="207"/>
      <c r="Y65" s="207"/>
      <c r="Z65" s="207"/>
      <c r="AA65" s="207"/>
      <c r="AB65" s="207"/>
      <c r="AC65" s="207"/>
      <c r="AD65" s="592"/>
      <c r="AE65" s="592"/>
      <c r="AF65" s="593"/>
      <c r="AG65" s="207"/>
      <c r="AH65" s="207"/>
      <c r="AI65" s="207"/>
      <c r="AJ65" s="207"/>
      <c r="AK65" s="207"/>
      <c r="AL65" s="207"/>
      <c r="AM65" s="207"/>
      <c r="AN65" s="592"/>
    </row>
    <row r="66" ht="27.0" customHeight="1">
      <c r="A66" s="826"/>
      <c r="B66" s="826"/>
      <c r="C66" s="826"/>
      <c r="D66" s="826"/>
      <c r="E66" s="826"/>
      <c r="F66" s="826"/>
      <c r="G66" s="826"/>
      <c r="H66" s="826"/>
      <c r="I66" s="826"/>
      <c r="J66" s="826"/>
      <c r="K66" s="826"/>
      <c r="L66" s="826"/>
      <c r="M66" s="826"/>
      <c r="N66" s="826"/>
      <c r="O66" s="826"/>
      <c r="P66" s="826"/>
      <c r="Q66" s="826"/>
      <c r="R66" s="826"/>
      <c r="S66" s="826"/>
      <c r="T66" s="826"/>
      <c r="U66" s="826"/>
      <c r="V66" s="826"/>
      <c r="W66" s="826"/>
      <c r="X66" s="826"/>
      <c r="Y66" s="826"/>
      <c r="Z66" s="826"/>
      <c r="AA66" s="826"/>
      <c r="AB66" s="826"/>
      <c r="AC66" s="826"/>
      <c r="AD66" s="826"/>
      <c r="AE66" s="826"/>
      <c r="AF66" s="826"/>
      <c r="AG66" s="826"/>
      <c r="AH66" s="826"/>
      <c r="AI66" s="826"/>
      <c r="AJ66" s="826"/>
      <c r="AK66" s="826"/>
      <c r="AL66" s="826"/>
      <c r="AM66" s="826"/>
      <c r="AN66" s="826"/>
    </row>
    <row r="67" ht="27.0" customHeight="1">
      <c r="A67" s="11" t="s">
        <v>1448</v>
      </c>
    </row>
    <row r="68" ht="27.0" customHeight="1">
      <c r="A68" s="645"/>
      <c r="B68" s="645"/>
      <c r="C68" s="645"/>
      <c r="D68" s="645"/>
      <c r="E68" s="645"/>
      <c r="F68" s="645"/>
      <c r="G68" s="645"/>
      <c r="H68" s="530"/>
      <c r="I68" s="530"/>
      <c r="J68" s="530"/>
      <c r="K68" s="530"/>
      <c r="L68" s="530"/>
      <c r="M68" s="530"/>
      <c r="N68" s="645"/>
      <c r="O68" s="645"/>
      <c r="P68" s="645"/>
      <c r="Q68" s="645"/>
      <c r="R68" s="645"/>
      <c r="S68" s="645"/>
      <c r="T68" s="645"/>
      <c r="U68" s="645"/>
      <c r="V68" s="645"/>
      <c r="W68" s="645"/>
      <c r="X68" s="645"/>
      <c r="Y68" s="645"/>
      <c r="Z68" s="645"/>
      <c r="AA68" s="645"/>
      <c r="AB68" s="645"/>
      <c r="AC68" s="645"/>
      <c r="AD68" s="645"/>
      <c r="AE68" s="530"/>
      <c r="AF68" s="530"/>
      <c r="AG68" s="530"/>
      <c r="AH68" s="530"/>
      <c r="AI68" s="530"/>
      <c r="AJ68" s="530"/>
      <c r="AK68" s="530"/>
      <c r="AL68" s="530"/>
      <c r="AM68" s="530"/>
      <c r="AN68" s="530"/>
    </row>
    <row r="69" ht="13.5" customHeight="1">
      <c r="A69" s="645"/>
      <c r="B69" s="645"/>
      <c r="C69" s="645"/>
      <c r="D69" s="645"/>
      <c r="E69" s="645"/>
      <c r="F69" s="645"/>
      <c r="G69" s="645"/>
      <c r="H69" s="530"/>
      <c r="I69" s="530"/>
      <c r="J69" s="530"/>
      <c r="K69" s="827"/>
      <c r="L69" s="262" t="s">
        <v>83</v>
      </c>
      <c r="M69" s="828"/>
      <c r="N69" s="828"/>
      <c r="O69" s="828"/>
      <c r="P69" s="828"/>
      <c r="Q69" s="828"/>
      <c r="R69" s="692" t="s">
        <v>84</v>
      </c>
      <c r="S69" s="265"/>
      <c r="T69" s="530"/>
      <c r="U69" s="530"/>
      <c r="V69" s="530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0"/>
      <c r="AI69" s="530"/>
      <c r="AJ69" s="530"/>
      <c r="AK69" s="530"/>
      <c r="AL69" s="530"/>
      <c r="AM69" s="530"/>
      <c r="AN69" s="530"/>
    </row>
    <row r="70" ht="13.5" customHeight="1">
      <c r="A70" s="530"/>
      <c r="B70" s="530"/>
      <c r="C70" s="530"/>
      <c r="D70" s="530"/>
      <c r="E70" s="530"/>
      <c r="F70" s="530"/>
      <c r="G70" s="530"/>
      <c r="H70" s="530"/>
      <c r="I70" s="530"/>
      <c r="J70" s="829">
        <v>1.0</v>
      </c>
      <c r="K70" s="267"/>
      <c r="L70" s="731">
        <v>25.0</v>
      </c>
      <c r="M70" s="540"/>
      <c r="Q70" s="269"/>
      <c r="R70" s="722"/>
      <c r="S70" s="271"/>
      <c r="T70" s="530"/>
      <c r="U70" s="530"/>
      <c r="V70" s="530"/>
      <c r="W70" s="530"/>
      <c r="X70" s="530"/>
      <c r="Y70" s="530"/>
      <c r="Z70" s="530"/>
      <c r="AA70" s="530"/>
      <c r="AB70" s="530"/>
      <c r="AC70" s="530"/>
      <c r="AD70" s="530"/>
      <c r="AE70" s="530"/>
      <c r="AF70" s="530"/>
      <c r="AG70" s="530"/>
      <c r="AH70" s="530"/>
      <c r="AI70" s="530"/>
      <c r="AJ70" s="530"/>
      <c r="AK70" s="530"/>
      <c r="AL70" s="530"/>
      <c r="AM70" s="530"/>
      <c r="AN70" s="530"/>
    </row>
    <row r="71" ht="13.5" customHeight="1">
      <c r="A71" s="530"/>
      <c r="B71" s="530"/>
      <c r="C71" s="530"/>
      <c r="D71" s="530"/>
      <c r="E71" s="530"/>
      <c r="F71" s="530"/>
      <c r="G71" s="530"/>
      <c r="H71" s="530"/>
      <c r="I71" s="530"/>
      <c r="K71" s="267"/>
      <c r="L71" s="269"/>
      <c r="Q71" s="269"/>
      <c r="S71" s="267"/>
      <c r="T71" s="530"/>
      <c r="U71" s="530"/>
      <c r="V71" s="530"/>
      <c r="W71" s="530"/>
      <c r="X71" s="530"/>
      <c r="Y71" s="530"/>
      <c r="Z71" s="530"/>
      <c r="AA71" s="530"/>
      <c r="AB71" s="530"/>
      <c r="AC71" s="530"/>
      <c r="AD71" s="530"/>
      <c r="AE71" s="530"/>
      <c r="AF71" s="530"/>
      <c r="AG71" s="530"/>
      <c r="AH71" s="530"/>
      <c r="AI71" s="530"/>
      <c r="AJ71" s="530"/>
      <c r="AK71" s="530"/>
      <c r="AL71" s="530"/>
      <c r="AM71" s="530"/>
      <c r="AN71" s="530"/>
    </row>
    <row r="72" ht="13.5" customHeight="1">
      <c r="A72" s="530"/>
      <c r="B72" s="530"/>
      <c r="C72" s="530"/>
      <c r="D72" s="530"/>
      <c r="E72" s="530"/>
      <c r="F72" s="530"/>
      <c r="G72" s="530"/>
      <c r="H72" s="530"/>
      <c r="I72" s="530"/>
      <c r="J72" s="829">
        <v>8.0</v>
      </c>
      <c r="K72" s="267"/>
      <c r="L72" s="269"/>
      <c r="M72" s="830"/>
      <c r="Q72" s="269"/>
      <c r="R72" s="831"/>
      <c r="S72" s="273"/>
      <c r="T72" s="832"/>
      <c r="U72" s="530"/>
      <c r="V72" s="275" t="s">
        <v>87</v>
      </c>
      <c r="W72" s="720"/>
      <c r="X72" s="720"/>
      <c r="Y72" s="720"/>
      <c r="Z72" s="720"/>
      <c r="AA72" s="720"/>
      <c r="AB72" s="699" t="s">
        <v>1449</v>
      </c>
      <c r="AC72" s="279"/>
      <c r="AD72" s="530"/>
      <c r="AE72" s="530"/>
      <c r="AF72" s="530"/>
      <c r="AG72" s="530"/>
      <c r="AH72" s="530"/>
      <c r="AI72" s="530"/>
      <c r="AJ72" s="530"/>
      <c r="AK72" s="530"/>
      <c r="AL72" s="530"/>
      <c r="AM72" s="530"/>
      <c r="AN72" s="530"/>
    </row>
    <row r="73" ht="13.5" customHeight="1">
      <c r="A73" s="530"/>
      <c r="B73" s="530"/>
      <c r="C73" s="530"/>
      <c r="D73" s="530"/>
      <c r="E73" s="530"/>
      <c r="F73" s="530"/>
      <c r="G73" s="530"/>
      <c r="H73" s="530"/>
      <c r="I73" s="530"/>
      <c r="K73" s="267"/>
      <c r="L73" s="280"/>
      <c r="M73" s="281"/>
      <c r="N73" s="281"/>
      <c r="O73" s="281"/>
      <c r="P73" s="281"/>
      <c r="Q73" s="280"/>
      <c r="R73" s="281"/>
      <c r="S73" s="282"/>
      <c r="T73" s="833"/>
      <c r="U73" s="530"/>
      <c r="V73" s="700">
        <v>28.0</v>
      </c>
      <c r="W73" s="711" t="str">
        <f>IF(COUNTBLANK(S70:S73)=2,IF(S70&gt;S72,M70,M72),"")</f>
        <v/>
      </c>
      <c r="AA73" s="269"/>
      <c r="AB73" s="722"/>
      <c r="AC73" s="286"/>
      <c r="AD73" s="530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</row>
    <row r="74" ht="13.5" customHeight="1">
      <c r="A74" s="530"/>
      <c r="B74" s="530"/>
      <c r="C74" s="530"/>
      <c r="D74" s="530"/>
      <c r="E74" s="530"/>
      <c r="F74" s="530"/>
      <c r="G74" s="530"/>
      <c r="H74" s="530"/>
      <c r="I74" s="530"/>
      <c r="J74" s="535"/>
      <c r="K74" s="535"/>
      <c r="L74" s="530"/>
      <c r="M74" s="530"/>
      <c r="N74" s="530"/>
      <c r="O74" s="530"/>
      <c r="P74" s="530"/>
      <c r="Q74" s="530"/>
      <c r="R74" s="530"/>
      <c r="S74" s="530"/>
      <c r="T74" s="833"/>
      <c r="U74" s="834"/>
      <c r="V74" s="288"/>
      <c r="AA74" s="269"/>
      <c r="AC74" s="289"/>
      <c r="AD74" s="530"/>
      <c r="AE74" s="530"/>
      <c r="AF74" s="530"/>
      <c r="AG74" s="530"/>
      <c r="AH74" s="530"/>
      <c r="AI74" s="737"/>
      <c r="AJ74" s="530"/>
      <c r="AK74" s="530"/>
      <c r="AL74" s="530"/>
      <c r="AM74" s="530"/>
      <c r="AN74" s="530"/>
    </row>
    <row r="75" ht="13.5" customHeight="1">
      <c r="A75" s="530"/>
      <c r="B75" s="530"/>
      <c r="C75" s="530"/>
      <c r="D75" s="530"/>
      <c r="E75" s="530"/>
      <c r="F75" s="530"/>
      <c r="G75" s="530"/>
      <c r="H75" s="530"/>
      <c r="I75" s="530"/>
      <c r="J75" s="535"/>
      <c r="K75" s="835"/>
      <c r="L75" s="291" t="s">
        <v>83</v>
      </c>
      <c r="M75" s="828"/>
      <c r="N75" s="828"/>
      <c r="O75" s="828"/>
      <c r="P75" s="828"/>
      <c r="Q75" s="828"/>
      <c r="R75" s="692" t="str">
        <f>R69</f>
        <v>17H00 - 18H30</v>
      </c>
      <c r="S75" s="265"/>
      <c r="T75" s="833"/>
      <c r="U75" s="530"/>
      <c r="V75" s="288"/>
      <c r="W75" s="723" t="str">
        <f>IF(COUNTBLANK(S76:S79)=2,IF(S76&gt;S78,M76,M78),"")</f>
        <v/>
      </c>
      <c r="AA75" s="269"/>
      <c r="AB75" s="724"/>
      <c r="AC75" s="294"/>
      <c r="AD75" s="725"/>
      <c r="AE75" s="530"/>
      <c r="AF75" s="530"/>
      <c r="AG75" s="530"/>
      <c r="AH75" s="530"/>
      <c r="AI75" s="530"/>
      <c r="AJ75" s="530"/>
      <c r="AK75" s="530"/>
      <c r="AL75" s="530"/>
      <c r="AM75" s="530"/>
      <c r="AN75" s="530"/>
    </row>
    <row r="76" ht="13.5" customHeight="1">
      <c r="A76" s="530"/>
      <c r="B76" s="530"/>
      <c r="C76" s="530"/>
      <c r="D76" s="530"/>
      <c r="E76" s="530"/>
      <c r="F76" s="530"/>
      <c r="G76" s="530"/>
      <c r="H76" s="530"/>
      <c r="I76" s="530"/>
      <c r="J76" s="829">
        <v>4.0</v>
      </c>
      <c r="K76" s="267"/>
      <c r="L76" s="731">
        <v>26.0</v>
      </c>
      <c r="M76" s="540"/>
      <c r="Q76" s="269"/>
      <c r="R76" s="722"/>
      <c r="S76" s="271"/>
      <c r="T76" s="833"/>
      <c r="U76" s="530"/>
      <c r="V76" s="296"/>
      <c r="W76" s="297"/>
      <c r="X76" s="297"/>
      <c r="Y76" s="297"/>
      <c r="Z76" s="297"/>
      <c r="AA76" s="298"/>
      <c r="AB76" s="297"/>
      <c r="AC76" s="299"/>
      <c r="AD76" s="30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</row>
    <row r="77" ht="13.5" customHeight="1">
      <c r="A77" s="530"/>
      <c r="B77" s="530"/>
      <c r="C77" s="530"/>
      <c r="D77" s="530"/>
      <c r="E77" s="530"/>
      <c r="F77" s="530"/>
      <c r="G77" s="530"/>
      <c r="H77" s="530"/>
      <c r="I77" s="530"/>
      <c r="K77" s="267"/>
      <c r="L77" s="269"/>
      <c r="Q77" s="269"/>
      <c r="S77" s="267"/>
      <c r="T77" s="836"/>
      <c r="U77" s="530"/>
      <c r="V77" s="530"/>
      <c r="W77" s="530"/>
      <c r="X77" s="530"/>
      <c r="Y77" s="530"/>
      <c r="Z77" s="530"/>
      <c r="AA77" s="530"/>
      <c r="AB77" s="530"/>
      <c r="AC77" s="530"/>
      <c r="AD77" s="726"/>
      <c r="AE77" s="530"/>
      <c r="AF77" s="727"/>
      <c r="AG77" s="727"/>
      <c r="AH77" s="727"/>
      <c r="AI77" s="727"/>
      <c r="AJ77" s="727"/>
      <c r="AK77" s="727"/>
      <c r="AL77" s="727"/>
      <c r="AM77" s="727"/>
      <c r="AN77" s="530"/>
    </row>
    <row r="78" ht="13.5" customHeight="1">
      <c r="A78" s="530"/>
      <c r="B78" s="530"/>
      <c r="C78" s="530"/>
      <c r="D78" s="530"/>
      <c r="E78" s="530"/>
      <c r="F78" s="530"/>
      <c r="G78" s="530"/>
      <c r="H78" s="530"/>
      <c r="I78" s="530"/>
      <c r="J78" s="829">
        <v>5.0</v>
      </c>
      <c r="K78" s="267"/>
      <c r="L78" s="269"/>
      <c r="M78" s="830"/>
      <c r="Q78" s="269"/>
      <c r="R78" s="831"/>
      <c r="S78" s="273"/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726"/>
      <c r="AE78" s="728"/>
      <c r="AF78" s="305" t="s">
        <v>91</v>
      </c>
      <c r="AG78" s="729"/>
      <c r="AH78" s="729"/>
      <c r="AI78" s="729"/>
      <c r="AJ78" s="729"/>
      <c r="AK78" s="729"/>
      <c r="AL78" s="837" t="s">
        <v>92</v>
      </c>
      <c r="AM78" s="308"/>
      <c r="AN78" s="530"/>
    </row>
    <row r="79" ht="13.5" customHeight="1">
      <c r="A79" s="530"/>
      <c r="B79" s="530"/>
      <c r="C79" s="530"/>
      <c r="D79" s="530"/>
      <c r="E79" s="530"/>
      <c r="F79" s="530"/>
      <c r="G79" s="530"/>
      <c r="H79" s="530"/>
      <c r="I79" s="530"/>
      <c r="K79" s="267"/>
      <c r="L79" s="280"/>
      <c r="M79" s="281"/>
      <c r="N79" s="281"/>
      <c r="O79" s="281"/>
      <c r="P79" s="281"/>
      <c r="Q79" s="280"/>
      <c r="R79" s="281"/>
      <c r="S79" s="282"/>
      <c r="T79" s="530"/>
      <c r="U79" s="530"/>
      <c r="V79" s="530"/>
      <c r="W79" s="530"/>
      <c r="X79" s="530"/>
      <c r="Y79" s="530"/>
      <c r="Z79" s="530"/>
      <c r="AA79" s="530"/>
      <c r="AB79" s="530"/>
      <c r="AC79" s="530"/>
      <c r="AD79" s="726"/>
      <c r="AE79" s="728"/>
      <c r="AF79" s="731">
        <v>8.0</v>
      </c>
      <c r="AG79" s="711" t="str">
        <f>IF(COUNTBLANK(AC73:AC76)=2,IF(AC73&gt;AC75,W73,W75),"")</f>
        <v/>
      </c>
      <c r="AK79" s="269"/>
      <c r="AL79" s="722"/>
      <c r="AM79" s="309"/>
      <c r="AN79" s="530"/>
    </row>
    <row r="80" ht="13.5" customHeight="1">
      <c r="A80" s="530"/>
      <c r="B80" s="530"/>
      <c r="C80" s="530"/>
      <c r="D80" s="530"/>
      <c r="E80" s="530"/>
      <c r="F80" s="530"/>
      <c r="G80" s="530"/>
      <c r="H80" s="530"/>
      <c r="I80" s="530"/>
      <c r="J80" s="535"/>
      <c r="K80" s="535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726"/>
      <c r="AE80" s="732"/>
      <c r="AF80" s="269"/>
      <c r="AK80" s="269"/>
      <c r="AM80" s="311"/>
      <c r="AN80" s="530"/>
    </row>
    <row r="81" ht="13.5" customHeight="1">
      <c r="A81" s="530"/>
      <c r="B81" s="530"/>
      <c r="C81" s="530"/>
      <c r="D81" s="530"/>
      <c r="E81" s="530"/>
      <c r="F81" s="530"/>
      <c r="G81" s="530"/>
      <c r="H81" s="530"/>
      <c r="I81" s="530"/>
      <c r="J81" s="535"/>
      <c r="K81" s="835"/>
      <c r="L81" s="262" t="s">
        <v>83</v>
      </c>
      <c r="M81" s="828"/>
      <c r="N81" s="828"/>
      <c r="O81" s="828"/>
      <c r="P81" s="828"/>
      <c r="Q81" s="828"/>
      <c r="R81" s="692" t="str">
        <f>R75</f>
        <v>17H00 - 18H30</v>
      </c>
      <c r="S81" s="265"/>
      <c r="T81" s="530"/>
      <c r="U81" s="530"/>
      <c r="V81" s="530"/>
      <c r="W81" s="530"/>
      <c r="X81" s="530"/>
      <c r="Y81" s="530"/>
      <c r="Z81" s="530"/>
      <c r="AA81" s="530"/>
      <c r="AB81" s="530"/>
      <c r="AC81" s="530"/>
      <c r="AD81" s="726"/>
      <c r="AE81" s="728"/>
      <c r="AF81" s="269"/>
      <c r="AG81" s="713" t="str">
        <f>IF(COUNTBLANK(AC85:AC88)=2,IF(AC85&gt;AC87,W85,W87),"")</f>
        <v/>
      </c>
      <c r="AK81" s="269"/>
      <c r="AL81" s="733"/>
      <c r="AM81" s="314"/>
      <c r="AN81" s="530"/>
    </row>
    <row r="82" ht="13.5" customHeight="1">
      <c r="A82" s="530"/>
      <c r="B82" s="530"/>
      <c r="C82" s="530"/>
      <c r="D82" s="530"/>
      <c r="E82" s="530"/>
      <c r="F82" s="530"/>
      <c r="G82" s="530"/>
      <c r="H82" s="530"/>
      <c r="I82" s="530"/>
      <c r="J82" s="829">
        <v>3.0</v>
      </c>
      <c r="K82" s="267"/>
      <c r="L82" s="731">
        <v>27.0</v>
      </c>
      <c r="M82" s="540"/>
      <c r="Q82" s="269"/>
      <c r="R82" s="722"/>
      <c r="S82" s="271"/>
      <c r="T82" s="530"/>
      <c r="U82" s="530"/>
      <c r="V82" s="530"/>
      <c r="W82" s="530"/>
      <c r="X82" s="530"/>
      <c r="Y82" s="530"/>
      <c r="Z82" s="530"/>
      <c r="AA82" s="530"/>
      <c r="AB82" s="530"/>
      <c r="AC82" s="530"/>
      <c r="AD82" s="726"/>
      <c r="AE82" s="728"/>
      <c r="AF82" s="315"/>
      <c r="AG82" s="316"/>
      <c r="AH82" s="316"/>
      <c r="AI82" s="316"/>
      <c r="AJ82" s="316"/>
      <c r="AK82" s="315"/>
      <c r="AL82" s="316"/>
      <c r="AM82" s="308"/>
      <c r="AN82" s="530"/>
    </row>
    <row r="83" ht="13.5" customHeight="1">
      <c r="A83" s="530"/>
      <c r="B83" s="530"/>
      <c r="C83" s="530"/>
      <c r="D83" s="530"/>
      <c r="E83" s="530"/>
      <c r="F83" s="530"/>
      <c r="G83" s="530"/>
      <c r="H83" s="530"/>
      <c r="I83" s="530"/>
      <c r="K83" s="267"/>
      <c r="L83" s="269"/>
      <c r="Q83" s="269"/>
      <c r="S83" s="267"/>
      <c r="T83" s="530"/>
      <c r="U83" s="530"/>
      <c r="V83" s="530"/>
      <c r="W83" s="530"/>
      <c r="X83" s="530"/>
      <c r="Y83" s="530"/>
      <c r="Z83" s="530"/>
      <c r="AA83" s="530"/>
      <c r="AB83" s="530"/>
      <c r="AC83" s="530"/>
      <c r="AD83" s="726"/>
      <c r="AE83" s="530"/>
      <c r="AF83" s="530"/>
      <c r="AG83" s="530"/>
      <c r="AH83" s="530"/>
      <c r="AI83" s="530"/>
      <c r="AJ83" s="530"/>
      <c r="AK83" s="530"/>
      <c r="AL83" s="530"/>
      <c r="AM83" s="530"/>
      <c r="AN83" s="530"/>
    </row>
    <row r="84" ht="13.5" customHeight="1">
      <c r="A84" s="530"/>
      <c r="B84" s="530"/>
      <c r="C84" s="530"/>
      <c r="D84" s="530"/>
      <c r="E84" s="530"/>
      <c r="F84" s="530"/>
      <c r="G84" s="530"/>
      <c r="H84" s="530"/>
      <c r="I84" s="530"/>
      <c r="J84" s="829">
        <v>6.0</v>
      </c>
      <c r="K84" s="267"/>
      <c r="L84" s="269"/>
      <c r="M84" s="830"/>
      <c r="Q84" s="269"/>
      <c r="R84" s="831"/>
      <c r="S84" s="273"/>
      <c r="T84" s="832"/>
      <c r="U84" s="530"/>
      <c r="V84" s="275" t="s">
        <v>87</v>
      </c>
      <c r="W84" s="720"/>
      <c r="X84" s="720"/>
      <c r="Y84" s="720"/>
      <c r="Z84" s="720"/>
      <c r="AA84" s="720"/>
      <c r="AB84" s="699" t="str">
        <f>AB72</f>
        <v>09H15 - 10H45</v>
      </c>
      <c r="AC84" s="279"/>
      <c r="AD84" s="734"/>
      <c r="AE84" s="530"/>
      <c r="AF84" s="530"/>
      <c r="AG84" s="530"/>
      <c r="AH84" s="530"/>
      <c r="AI84" s="530"/>
      <c r="AJ84" s="530"/>
      <c r="AK84" s="530"/>
      <c r="AL84" s="530"/>
      <c r="AM84" s="530"/>
      <c r="AN84" s="530"/>
    </row>
    <row r="85" ht="13.5" customHeight="1">
      <c r="A85" s="530"/>
      <c r="B85" s="530"/>
      <c r="C85" s="530"/>
      <c r="D85" s="530"/>
      <c r="E85" s="530"/>
      <c r="F85" s="530"/>
      <c r="G85" s="530"/>
      <c r="H85" s="530"/>
      <c r="I85" s="530"/>
      <c r="K85" s="267"/>
      <c r="L85" s="280"/>
      <c r="M85" s="281"/>
      <c r="N85" s="281"/>
      <c r="O85" s="281"/>
      <c r="P85" s="281"/>
      <c r="Q85" s="280"/>
      <c r="R85" s="281"/>
      <c r="S85" s="282"/>
      <c r="T85" s="833"/>
      <c r="U85" s="530"/>
      <c r="V85" s="700">
        <v>29.0</v>
      </c>
      <c r="W85" s="711" t="str">
        <f>IF(COUNTBLANK(S82:S85)=2,IF(S82&gt;S84,M82,M84),"")</f>
        <v/>
      </c>
      <c r="AA85" s="269"/>
      <c r="AB85" s="722"/>
      <c r="AC85" s="286"/>
      <c r="AD85" s="734"/>
      <c r="AE85" s="530"/>
      <c r="AF85" s="530"/>
      <c r="AG85" s="530"/>
      <c r="AH85" s="530"/>
      <c r="AI85" s="530"/>
      <c r="AJ85" s="530"/>
      <c r="AK85" s="530"/>
      <c r="AL85" s="530"/>
      <c r="AM85" s="530"/>
      <c r="AN85" s="530"/>
    </row>
    <row r="86" ht="13.5" customHeight="1">
      <c r="A86" s="530"/>
      <c r="B86" s="530"/>
      <c r="C86" s="530"/>
      <c r="D86" s="530"/>
      <c r="E86" s="530"/>
      <c r="F86" s="530"/>
      <c r="G86" s="530"/>
      <c r="H86" s="530"/>
      <c r="I86" s="530"/>
      <c r="J86" s="535"/>
      <c r="K86" s="535"/>
      <c r="L86" s="530"/>
      <c r="M86" s="530"/>
      <c r="N86" s="530"/>
      <c r="O86" s="530"/>
      <c r="P86" s="530"/>
      <c r="Q86" s="530"/>
      <c r="R86" s="530"/>
      <c r="S86" s="530"/>
      <c r="T86" s="833"/>
      <c r="U86" s="834"/>
      <c r="V86" s="288"/>
      <c r="AA86" s="269"/>
      <c r="AC86" s="289"/>
      <c r="AD86" s="318"/>
      <c r="AE86" s="530"/>
      <c r="AF86" s="530"/>
      <c r="AG86" s="530"/>
      <c r="AH86" s="530"/>
      <c r="AI86" s="530"/>
      <c r="AJ86" s="530"/>
      <c r="AK86" s="530"/>
      <c r="AL86" s="530"/>
      <c r="AM86" s="530"/>
      <c r="AN86" s="530"/>
    </row>
    <row r="87" ht="13.5" customHeight="1">
      <c r="A87" s="530"/>
      <c r="B87" s="530"/>
      <c r="C87" s="530"/>
      <c r="D87" s="530"/>
      <c r="E87" s="530"/>
      <c r="F87" s="530"/>
      <c r="G87" s="530"/>
      <c r="H87" s="530"/>
      <c r="I87" s="530"/>
      <c r="J87" s="535"/>
      <c r="K87" s="835"/>
      <c r="L87" s="262" t="s">
        <v>83</v>
      </c>
      <c r="M87" s="828"/>
      <c r="N87" s="828"/>
      <c r="O87" s="828"/>
      <c r="P87" s="828"/>
      <c r="Q87" s="828"/>
      <c r="R87" s="692" t="str">
        <f>R81</f>
        <v>17H00 - 18H30</v>
      </c>
      <c r="S87" s="265"/>
      <c r="T87" s="833"/>
      <c r="U87" s="530"/>
      <c r="V87" s="288"/>
      <c r="W87" s="723" t="str">
        <f>IF(COUNTBLANK(S88:S91)=2,IF(S88&gt;S90,M88,M90),"")</f>
        <v/>
      </c>
      <c r="AA87" s="269"/>
      <c r="AB87" s="724"/>
      <c r="AC87" s="294"/>
      <c r="AD87" s="530"/>
      <c r="AE87" s="530"/>
      <c r="AF87" s="530"/>
      <c r="AG87" s="530"/>
      <c r="AH87" s="530"/>
      <c r="AI87" s="530"/>
      <c r="AJ87" s="530"/>
      <c r="AK87" s="530"/>
      <c r="AL87" s="530"/>
      <c r="AM87" s="530"/>
      <c r="AN87" s="530"/>
    </row>
    <row r="88" ht="13.5" customHeight="1">
      <c r="A88" s="530"/>
      <c r="B88" s="530"/>
      <c r="C88" s="530"/>
      <c r="D88" s="530"/>
      <c r="E88" s="530"/>
      <c r="F88" s="530"/>
      <c r="G88" s="530"/>
      <c r="H88" s="530"/>
      <c r="I88" s="530"/>
      <c r="J88" s="829">
        <v>2.0</v>
      </c>
      <c r="K88" s="267"/>
      <c r="L88" s="731">
        <v>28.0</v>
      </c>
      <c r="M88" s="620"/>
      <c r="Q88" s="269"/>
      <c r="R88" s="722"/>
      <c r="S88" s="271"/>
      <c r="T88" s="833"/>
      <c r="U88" s="530"/>
      <c r="V88" s="296"/>
      <c r="W88" s="297"/>
      <c r="X88" s="297"/>
      <c r="Y88" s="297"/>
      <c r="Z88" s="297"/>
      <c r="AA88" s="298"/>
      <c r="AB88" s="297"/>
      <c r="AC88" s="299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</row>
    <row r="89" ht="13.5" customHeight="1">
      <c r="A89" s="530"/>
      <c r="B89" s="530"/>
      <c r="C89" s="530"/>
      <c r="D89" s="530"/>
      <c r="E89" s="530"/>
      <c r="F89" s="530"/>
      <c r="G89" s="530"/>
      <c r="H89" s="530"/>
      <c r="I89" s="530"/>
      <c r="K89" s="267"/>
      <c r="L89" s="269"/>
      <c r="Q89" s="269"/>
      <c r="S89" s="267"/>
      <c r="T89" s="836"/>
      <c r="U89" s="530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</row>
    <row r="90" ht="13.5" customHeight="1">
      <c r="A90" s="530"/>
      <c r="B90" s="530"/>
      <c r="C90" s="530"/>
      <c r="D90" s="530"/>
      <c r="E90" s="530"/>
      <c r="F90" s="530"/>
      <c r="G90" s="530"/>
      <c r="H90" s="530"/>
      <c r="I90" s="530"/>
      <c r="J90" s="829">
        <v>7.0</v>
      </c>
      <c r="K90" s="267"/>
      <c r="L90" s="269"/>
      <c r="M90" s="613"/>
      <c r="Q90" s="269"/>
      <c r="R90" s="831"/>
      <c r="S90" s="273"/>
      <c r="T90" s="530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0"/>
      <c r="AN90" s="530"/>
    </row>
    <row r="91" ht="13.5" customHeight="1">
      <c r="A91" s="530"/>
      <c r="B91" s="530"/>
      <c r="C91" s="530"/>
      <c r="D91" s="530"/>
      <c r="E91" s="530"/>
      <c r="F91" s="530"/>
      <c r="G91" s="530"/>
      <c r="H91" s="530"/>
      <c r="I91" s="530"/>
      <c r="K91" s="267"/>
      <c r="L91" s="280"/>
      <c r="M91" s="281"/>
      <c r="N91" s="281"/>
      <c r="O91" s="281"/>
      <c r="P91" s="281"/>
      <c r="Q91" s="280"/>
      <c r="R91" s="281"/>
      <c r="S91" s="282"/>
      <c r="T91" s="530"/>
      <c r="U91" s="530"/>
      <c r="V91" s="530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530"/>
      <c r="AH91" s="530"/>
      <c r="AI91" s="530"/>
      <c r="AJ91" s="530"/>
      <c r="AK91" s="530"/>
      <c r="AL91" s="530"/>
      <c r="AM91" s="530"/>
      <c r="AN91" s="530"/>
    </row>
    <row r="92" ht="27.0" customHeight="1">
      <c r="A92" s="530"/>
      <c r="B92" s="530"/>
      <c r="C92" s="530"/>
      <c r="D92" s="530"/>
      <c r="E92" s="530"/>
      <c r="F92" s="530"/>
      <c r="G92" s="530"/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0"/>
      <c r="V92" s="530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0"/>
      <c r="AI92" s="530"/>
      <c r="AJ92" s="530"/>
      <c r="AK92" s="530"/>
      <c r="AL92" s="530"/>
      <c r="AM92" s="530"/>
      <c r="AN92" s="530"/>
    </row>
    <row r="93" ht="27.0" customHeight="1">
      <c r="A93" s="530"/>
      <c r="B93" s="530"/>
      <c r="C93" s="530"/>
      <c r="D93" s="530"/>
      <c r="E93" s="530"/>
      <c r="F93" s="530"/>
      <c r="G93" s="530"/>
      <c r="H93" s="530"/>
      <c r="I93" s="530"/>
      <c r="J93" s="530"/>
      <c r="K93" s="530"/>
      <c r="L93" s="530"/>
      <c r="M93" s="530"/>
      <c r="N93" s="530"/>
      <c r="O93" s="530"/>
      <c r="P93" s="530"/>
      <c r="Q93" s="530"/>
      <c r="R93" s="530"/>
      <c r="S93" s="530"/>
      <c r="T93" s="530"/>
      <c r="U93" s="530"/>
      <c r="V93" s="530"/>
      <c r="W93" s="530"/>
      <c r="X93" s="530"/>
      <c r="Y93" s="530"/>
      <c r="Z93" s="530"/>
      <c r="AA93" s="530"/>
      <c r="AB93" s="530"/>
      <c r="AC93" s="530"/>
      <c r="AD93" s="530"/>
      <c r="AE93" s="530"/>
      <c r="AF93" s="530"/>
      <c r="AG93" s="530"/>
      <c r="AH93" s="530"/>
      <c r="AI93" s="530"/>
      <c r="AJ93" s="530"/>
      <c r="AK93" s="530"/>
      <c r="AL93" s="530"/>
      <c r="AM93" s="530"/>
      <c r="AN93" s="530"/>
    </row>
    <row r="94" ht="27.0" customHeight="1">
      <c r="A94" s="11" t="s">
        <v>1450</v>
      </c>
    </row>
    <row r="95" ht="27.0" customHeight="1">
      <c r="A95" s="645"/>
      <c r="B95" s="645"/>
      <c r="C95" s="645"/>
      <c r="D95" s="645"/>
      <c r="E95" s="645"/>
      <c r="F95" s="645"/>
      <c r="G95" s="645"/>
      <c r="H95" s="530"/>
      <c r="I95" s="530"/>
      <c r="J95" s="530"/>
      <c r="K95" s="530"/>
      <c r="L95" s="530"/>
      <c r="M95" s="530"/>
      <c r="N95" s="645"/>
      <c r="O95" s="645"/>
      <c r="P95" s="645"/>
      <c r="Q95" s="645"/>
      <c r="R95" s="645"/>
      <c r="S95" s="645"/>
      <c r="T95" s="645"/>
      <c r="U95" s="645"/>
      <c r="V95" s="645"/>
      <c r="W95" s="645"/>
      <c r="X95" s="645"/>
      <c r="Y95" s="645"/>
      <c r="Z95" s="645"/>
      <c r="AA95" s="645"/>
      <c r="AB95" s="645"/>
      <c r="AC95" s="645"/>
      <c r="AD95" s="645"/>
      <c r="AE95" s="530"/>
      <c r="AF95" s="530"/>
      <c r="AG95" s="530"/>
      <c r="AH95" s="530"/>
      <c r="AI95" s="530"/>
      <c r="AJ95" s="530"/>
      <c r="AK95" s="530"/>
      <c r="AL95" s="530"/>
      <c r="AM95" s="530"/>
      <c r="AN95" s="530"/>
    </row>
    <row r="96" ht="13.5" customHeight="1">
      <c r="A96" s="645"/>
      <c r="B96" s="645"/>
      <c r="C96" s="645"/>
      <c r="D96" s="645"/>
      <c r="E96" s="645"/>
      <c r="F96" s="645"/>
      <c r="G96" s="645"/>
      <c r="H96" s="530"/>
      <c r="I96" s="530"/>
      <c r="J96" s="530"/>
      <c r="K96" s="827"/>
      <c r="L96" s="262" t="s">
        <v>83</v>
      </c>
      <c r="M96" s="828"/>
      <c r="N96" s="828"/>
      <c r="O96" s="828"/>
      <c r="P96" s="828"/>
      <c r="Q96" s="828"/>
      <c r="R96" s="692" t="s">
        <v>84</v>
      </c>
      <c r="S96" s="265"/>
      <c r="T96" s="530"/>
      <c r="U96" s="530"/>
      <c r="V96" s="530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0"/>
      <c r="AI96" s="530"/>
      <c r="AJ96" s="530"/>
      <c r="AK96" s="530"/>
      <c r="AL96" s="530"/>
      <c r="AM96" s="530"/>
      <c r="AN96" s="530"/>
    </row>
    <row r="97" ht="13.5" customHeight="1">
      <c r="A97" s="530"/>
      <c r="B97" s="530"/>
      <c r="C97" s="530"/>
      <c r="D97" s="530"/>
      <c r="E97" s="530"/>
      <c r="F97" s="530"/>
      <c r="G97" s="530"/>
      <c r="H97" s="530"/>
      <c r="I97" s="530"/>
      <c r="J97" s="829">
        <v>9.0</v>
      </c>
      <c r="K97" s="267"/>
      <c r="L97" s="731">
        <v>29.0</v>
      </c>
      <c r="M97" s="838"/>
      <c r="Q97" s="269"/>
      <c r="R97" s="722"/>
      <c r="S97" s="271"/>
      <c r="T97" s="530"/>
      <c r="U97" s="530"/>
      <c r="V97" s="530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  <c r="AI97" s="530"/>
      <c r="AJ97" s="530"/>
      <c r="AK97" s="530"/>
      <c r="AL97" s="530"/>
      <c r="AM97" s="530"/>
      <c r="AN97" s="530"/>
    </row>
    <row r="98" ht="13.5" customHeight="1">
      <c r="A98" s="530"/>
      <c r="B98" s="530"/>
      <c r="C98" s="530"/>
      <c r="D98" s="530"/>
      <c r="E98" s="530"/>
      <c r="F98" s="530"/>
      <c r="G98" s="530"/>
      <c r="H98" s="530"/>
      <c r="I98" s="530"/>
      <c r="K98" s="267"/>
      <c r="L98" s="269"/>
      <c r="Q98" s="269"/>
      <c r="S98" s="267"/>
      <c r="T98" s="530"/>
      <c r="U98" s="530"/>
      <c r="V98" s="530"/>
      <c r="W98" s="530"/>
      <c r="X98" s="530"/>
      <c r="Y98" s="530"/>
      <c r="Z98" s="530"/>
      <c r="AA98" s="530"/>
      <c r="AB98" s="530"/>
      <c r="AC98" s="530"/>
      <c r="AD98" s="530"/>
      <c r="AE98" s="530"/>
      <c r="AF98" s="530"/>
      <c r="AG98" s="530"/>
      <c r="AH98" s="530"/>
      <c r="AI98" s="530"/>
      <c r="AJ98" s="530"/>
      <c r="AK98" s="530"/>
      <c r="AL98" s="530"/>
      <c r="AM98" s="530"/>
      <c r="AN98" s="530"/>
    </row>
    <row r="99" ht="13.5" customHeight="1">
      <c r="A99" s="530"/>
      <c r="B99" s="530"/>
      <c r="C99" s="530"/>
      <c r="D99" s="530"/>
      <c r="E99" s="530"/>
      <c r="F99" s="530"/>
      <c r="G99" s="530"/>
      <c r="H99" s="530"/>
      <c r="I99" s="530"/>
      <c r="J99" s="829">
        <v>16.0</v>
      </c>
      <c r="K99" s="267"/>
      <c r="L99" s="269"/>
      <c r="M99" s="839"/>
      <c r="Q99" s="269"/>
      <c r="R99" s="831"/>
      <c r="S99" s="273"/>
      <c r="T99" s="832"/>
      <c r="U99" s="530"/>
      <c r="V99" s="275" t="s">
        <v>87</v>
      </c>
      <c r="W99" s="720"/>
      <c r="X99" s="720"/>
      <c r="Y99" s="720"/>
      <c r="Z99" s="720"/>
      <c r="AA99" s="720"/>
      <c r="AB99" s="699" t="s">
        <v>1449</v>
      </c>
      <c r="AC99" s="279"/>
      <c r="AD99" s="530"/>
      <c r="AE99" s="530"/>
      <c r="AF99" s="530"/>
      <c r="AG99" s="530"/>
      <c r="AH99" s="530"/>
      <c r="AI99" s="530"/>
      <c r="AJ99" s="530"/>
      <c r="AK99" s="530"/>
      <c r="AL99" s="530"/>
      <c r="AM99" s="530"/>
      <c r="AN99" s="530"/>
    </row>
    <row r="100" ht="13.5" customHeight="1">
      <c r="A100" s="530"/>
      <c r="B100" s="530"/>
      <c r="C100" s="530"/>
      <c r="D100" s="530"/>
      <c r="E100" s="530"/>
      <c r="F100" s="530"/>
      <c r="G100" s="530"/>
      <c r="H100" s="530"/>
      <c r="I100" s="530"/>
      <c r="K100" s="267"/>
      <c r="L100" s="280"/>
      <c r="M100" s="281"/>
      <c r="N100" s="281"/>
      <c r="O100" s="281"/>
      <c r="P100" s="281"/>
      <c r="Q100" s="280"/>
      <c r="R100" s="281"/>
      <c r="S100" s="282"/>
      <c r="T100" s="833"/>
      <c r="U100" s="530"/>
      <c r="V100" s="700">
        <v>32.0</v>
      </c>
      <c r="W100" s="711" t="str">
        <f>IF(COUNTBLANK(S97:S100)=2,IF(S97&gt;S99,M97,M99),"")</f>
        <v/>
      </c>
      <c r="AA100" s="269"/>
      <c r="AB100" s="722"/>
      <c r="AC100" s="286"/>
      <c r="AD100" s="530"/>
      <c r="AE100" s="530"/>
      <c r="AF100" s="530"/>
      <c r="AG100" s="530"/>
      <c r="AH100" s="530"/>
      <c r="AI100" s="530"/>
      <c r="AJ100" s="530"/>
      <c r="AK100" s="530"/>
      <c r="AL100" s="530"/>
      <c r="AM100" s="530"/>
      <c r="AN100" s="530"/>
    </row>
    <row r="101" ht="13.5" customHeight="1">
      <c r="A101" s="530"/>
      <c r="B101" s="530"/>
      <c r="C101" s="530"/>
      <c r="D101" s="530"/>
      <c r="E101" s="530"/>
      <c r="F101" s="530"/>
      <c r="G101" s="530"/>
      <c r="H101" s="530"/>
      <c r="I101" s="530"/>
      <c r="J101" s="535"/>
      <c r="K101" s="535"/>
      <c r="L101" s="530"/>
      <c r="M101" s="530"/>
      <c r="N101" s="530"/>
      <c r="O101" s="530"/>
      <c r="P101" s="530"/>
      <c r="Q101" s="530"/>
      <c r="R101" s="530"/>
      <c r="S101" s="530"/>
      <c r="T101" s="833"/>
      <c r="U101" s="834"/>
      <c r="V101" s="288"/>
      <c r="AA101" s="269"/>
      <c r="AC101" s="289"/>
      <c r="AD101" s="530"/>
      <c r="AE101" s="530"/>
      <c r="AF101" s="530"/>
      <c r="AG101" s="530"/>
      <c r="AH101" s="530"/>
      <c r="AI101" s="737"/>
      <c r="AJ101" s="530"/>
      <c r="AK101" s="530"/>
      <c r="AL101" s="530"/>
      <c r="AM101" s="530"/>
      <c r="AN101" s="530"/>
    </row>
    <row r="102" ht="13.5" customHeight="1">
      <c r="A102" s="530"/>
      <c r="B102" s="530"/>
      <c r="C102" s="530"/>
      <c r="D102" s="530"/>
      <c r="E102" s="530"/>
      <c r="F102" s="530"/>
      <c r="G102" s="530"/>
      <c r="H102" s="530"/>
      <c r="I102" s="530"/>
      <c r="J102" s="535"/>
      <c r="K102" s="835"/>
      <c r="L102" s="291" t="s">
        <v>83</v>
      </c>
      <c r="M102" s="828"/>
      <c r="N102" s="828"/>
      <c r="O102" s="828"/>
      <c r="P102" s="828"/>
      <c r="Q102" s="828"/>
      <c r="R102" s="692" t="str">
        <f>R96</f>
        <v>17H00 - 18H30</v>
      </c>
      <c r="S102" s="265"/>
      <c r="T102" s="833"/>
      <c r="U102" s="530"/>
      <c r="V102" s="288"/>
      <c r="W102" s="723" t="str">
        <f>IF(COUNTBLANK(S103:S106)=2,IF(S103&gt;S105,M103,M105),"")</f>
        <v/>
      </c>
      <c r="AA102" s="269"/>
      <c r="AB102" s="724"/>
      <c r="AC102" s="294"/>
      <c r="AD102" s="725"/>
      <c r="AE102" s="530"/>
      <c r="AF102" s="530"/>
      <c r="AG102" s="530"/>
      <c r="AH102" s="530"/>
      <c r="AI102" s="530"/>
      <c r="AJ102" s="530"/>
      <c r="AK102" s="530"/>
      <c r="AL102" s="530"/>
      <c r="AM102" s="530"/>
      <c r="AN102" s="530"/>
    </row>
    <row r="103" ht="13.5" customHeight="1">
      <c r="A103" s="530"/>
      <c r="B103" s="530"/>
      <c r="C103" s="530"/>
      <c r="D103" s="530"/>
      <c r="E103" s="530"/>
      <c r="F103" s="530"/>
      <c r="G103" s="530"/>
      <c r="H103" s="530"/>
      <c r="I103" s="530"/>
      <c r="J103" s="829">
        <v>12.0</v>
      </c>
      <c r="K103" s="267"/>
      <c r="L103" s="731">
        <v>30.0</v>
      </c>
      <c r="M103" s="838"/>
      <c r="Q103" s="269"/>
      <c r="R103" s="722"/>
      <c r="S103" s="271"/>
      <c r="T103" s="833"/>
      <c r="U103" s="530"/>
      <c r="V103" s="296"/>
      <c r="W103" s="297"/>
      <c r="X103" s="297"/>
      <c r="Y103" s="297"/>
      <c r="Z103" s="297"/>
      <c r="AA103" s="298"/>
      <c r="AB103" s="297"/>
      <c r="AC103" s="299"/>
      <c r="AD103" s="300"/>
      <c r="AE103" s="530"/>
      <c r="AF103" s="530"/>
      <c r="AG103" s="530"/>
      <c r="AH103" s="530"/>
      <c r="AI103" s="530"/>
      <c r="AJ103" s="530"/>
      <c r="AK103" s="530"/>
      <c r="AL103" s="530"/>
      <c r="AM103" s="530"/>
      <c r="AN103" s="530"/>
    </row>
    <row r="104" ht="13.5" customHeight="1">
      <c r="A104" s="530"/>
      <c r="B104" s="530"/>
      <c r="C104" s="530"/>
      <c r="D104" s="530"/>
      <c r="E104" s="530"/>
      <c r="F104" s="530"/>
      <c r="G104" s="530"/>
      <c r="H104" s="530"/>
      <c r="I104" s="530"/>
      <c r="K104" s="267"/>
      <c r="L104" s="269"/>
      <c r="Q104" s="269"/>
      <c r="S104" s="267"/>
      <c r="T104" s="836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726"/>
      <c r="AE104" s="530"/>
      <c r="AF104" s="727"/>
      <c r="AG104" s="727"/>
      <c r="AH104" s="727"/>
      <c r="AI104" s="727"/>
      <c r="AJ104" s="727"/>
      <c r="AK104" s="727"/>
      <c r="AL104" s="727"/>
      <c r="AM104" s="727"/>
      <c r="AN104" s="530"/>
    </row>
    <row r="105" ht="13.5" customHeight="1">
      <c r="A105" s="530"/>
      <c r="B105" s="530"/>
      <c r="C105" s="530"/>
      <c r="D105" s="530"/>
      <c r="E105" s="530"/>
      <c r="F105" s="530"/>
      <c r="G105" s="530"/>
      <c r="H105" s="530"/>
      <c r="I105" s="530"/>
      <c r="J105" s="829">
        <v>13.0</v>
      </c>
      <c r="K105" s="267"/>
      <c r="L105" s="269"/>
      <c r="M105" s="839"/>
      <c r="Q105" s="269"/>
      <c r="R105" s="831"/>
      <c r="S105" s="273"/>
      <c r="T105" s="530"/>
      <c r="U105" s="530"/>
      <c r="V105" s="530"/>
      <c r="W105" s="530"/>
      <c r="X105" s="530"/>
      <c r="Y105" s="530"/>
      <c r="Z105" s="530"/>
      <c r="AA105" s="530"/>
      <c r="AB105" s="530"/>
      <c r="AC105" s="530"/>
      <c r="AD105" s="726"/>
      <c r="AE105" s="728"/>
      <c r="AF105" s="305" t="s">
        <v>91</v>
      </c>
      <c r="AG105" s="729"/>
      <c r="AH105" s="729"/>
      <c r="AI105" s="729"/>
      <c r="AJ105" s="729"/>
      <c r="AK105" s="729"/>
      <c r="AL105" s="837" t="s">
        <v>92</v>
      </c>
      <c r="AM105" s="308"/>
      <c r="AN105" s="530"/>
    </row>
    <row r="106" ht="13.5" customHeight="1">
      <c r="A106" s="530"/>
      <c r="B106" s="530"/>
      <c r="C106" s="530"/>
      <c r="D106" s="530"/>
      <c r="E106" s="530"/>
      <c r="F106" s="530"/>
      <c r="G106" s="530"/>
      <c r="H106" s="530"/>
      <c r="I106" s="530"/>
      <c r="K106" s="267"/>
      <c r="L106" s="280"/>
      <c r="M106" s="281"/>
      <c r="N106" s="281"/>
      <c r="O106" s="281"/>
      <c r="P106" s="281"/>
      <c r="Q106" s="280"/>
      <c r="R106" s="281"/>
      <c r="S106" s="282"/>
      <c r="T106" s="530"/>
      <c r="U106" s="530"/>
      <c r="V106" s="530"/>
      <c r="W106" s="530"/>
      <c r="X106" s="530"/>
      <c r="Y106" s="530"/>
      <c r="Z106" s="530"/>
      <c r="AA106" s="530"/>
      <c r="AB106" s="530"/>
      <c r="AC106" s="530"/>
      <c r="AD106" s="726"/>
      <c r="AE106" s="728"/>
      <c r="AF106" s="731" t="s">
        <v>95</v>
      </c>
      <c r="AG106" s="711" t="str">
        <f>IF(COUNTBLANK(AC100:AC103)=2,IF(AC100&gt;AC102,W100,W102),"")</f>
        <v/>
      </c>
      <c r="AK106" s="269"/>
      <c r="AL106" s="722"/>
      <c r="AM106" s="309"/>
      <c r="AN106" s="530"/>
    </row>
    <row r="107" ht="13.5" customHeight="1">
      <c r="A107" s="530"/>
      <c r="B107" s="530"/>
      <c r="C107" s="530"/>
      <c r="D107" s="530"/>
      <c r="E107" s="530"/>
      <c r="F107" s="530"/>
      <c r="G107" s="530"/>
      <c r="H107" s="530"/>
      <c r="I107" s="530"/>
      <c r="J107" s="535"/>
      <c r="K107" s="535"/>
      <c r="L107" s="530"/>
      <c r="M107" s="530"/>
      <c r="N107" s="530"/>
      <c r="O107" s="530"/>
      <c r="P107" s="530"/>
      <c r="Q107" s="530"/>
      <c r="R107" s="530"/>
      <c r="S107" s="530"/>
      <c r="T107" s="530"/>
      <c r="U107" s="530"/>
      <c r="V107" s="530"/>
      <c r="W107" s="530"/>
      <c r="X107" s="530"/>
      <c r="Y107" s="530"/>
      <c r="Z107" s="530"/>
      <c r="AA107" s="530"/>
      <c r="AB107" s="530"/>
      <c r="AC107" s="530"/>
      <c r="AD107" s="726"/>
      <c r="AE107" s="732"/>
      <c r="AF107" s="269"/>
      <c r="AK107" s="269"/>
      <c r="AM107" s="311"/>
      <c r="AN107" s="530"/>
    </row>
    <row r="108" ht="13.5" customHeight="1">
      <c r="A108" s="530"/>
      <c r="B108" s="530"/>
      <c r="C108" s="530"/>
      <c r="D108" s="530"/>
      <c r="E108" s="530"/>
      <c r="F108" s="530"/>
      <c r="G108" s="530"/>
      <c r="H108" s="530"/>
      <c r="I108" s="530"/>
      <c r="J108" s="535"/>
      <c r="K108" s="835"/>
      <c r="L108" s="262" t="s">
        <v>83</v>
      </c>
      <c r="M108" s="828"/>
      <c r="N108" s="828"/>
      <c r="O108" s="828"/>
      <c r="P108" s="828"/>
      <c r="Q108" s="828"/>
      <c r="R108" s="692" t="str">
        <f>R102</f>
        <v>17H00 - 18H30</v>
      </c>
      <c r="S108" s="265"/>
      <c r="T108" s="530"/>
      <c r="U108" s="530"/>
      <c r="V108" s="530"/>
      <c r="W108" s="530"/>
      <c r="X108" s="530"/>
      <c r="Y108" s="530"/>
      <c r="Z108" s="530"/>
      <c r="AA108" s="530"/>
      <c r="AB108" s="530"/>
      <c r="AC108" s="530"/>
      <c r="AD108" s="726"/>
      <c r="AE108" s="728"/>
      <c r="AF108" s="269"/>
      <c r="AG108" s="713" t="str">
        <f>IF(COUNTBLANK(AC112:AC115)=2,IF(AC112&gt;AC114,W112,W114),"")</f>
        <v/>
      </c>
      <c r="AK108" s="269"/>
      <c r="AL108" s="733"/>
      <c r="AM108" s="314"/>
      <c r="AN108" s="530"/>
    </row>
    <row r="109" ht="13.5" customHeight="1">
      <c r="A109" s="530"/>
      <c r="B109" s="530"/>
      <c r="C109" s="530"/>
      <c r="D109" s="530"/>
      <c r="E109" s="530"/>
      <c r="F109" s="530"/>
      <c r="G109" s="530"/>
      <c r="H109" s="530"/>
      <c r="I109" s="530"/>
      <c r="J109" s="829">
        <v>11.0</v>
      </c>
      <c r="K109" s="267"/>
      <c r="L109" s="731">
        <v>31.0</v>
      </c>
      <c r="M109" s="838"/>
      <c r="Q109" s="269"/>
      <c r="R109" s="722"/>
      <c r="S109" s="271"/>
      <c r="T109" s="530"/>
      <c r="U109" s="530"/>
      <c r="V109" s="530"/>
      <c r="W109" s="530"/>
      <c r="X109" s="530"/>
      <c r="Y109" s="530"/>
      <c r="Z109" s="530"/>
      <c r="AA109" s="530"/>
      <c r="AB109" s="530"/>
      <c r="AC109" s="530"/>
      <c r="AD109" s="726"/>
      <c r="AE109" s="728"/>
      <c r="AF109" s="315"/>
      <c r="AG109" s="316"/>
      <c r="AH109" s="316"/>
      <c r="AI109" s="316"/>
      <c r="AJ109" s="316"/>
      <c r="AK109" s="315"/>
      <c r="AL109" s="316"/>
      <c r="AM109" s="308"/>
      <c r="AN109" s="530"/>
    </row>
    <row r="110" ht="13.5" customHeight="1">
      <c r="A110" s="530"/>
      <c r="B110" s="530"/>
      <c r="C110" s="530"/>
      <c r="D110" s="530"/>
      <c r="E110" s="530"/>
      <c r="F110" s="530"/>
      <c r="G110" s="530"/>
      <c r="H110" s="530"/>
      <c r="I110" s="530"/>
      <c r="K110" s="267"/>
      <c r="L110" s="269"/>
      <c r="Q110" s="269"/>
      <c r="S110" s="267"/>
      <c r="T110" s="530"/>
      <c r="U110" s="530"/>
      <c r="V110" s="530"/>
      <c r="W110" s="530"/>
      <c r="X110" s="530"/>
      <c r="Y110" s="530"/>
      <c r="Z110" s="530"/>
      <c r="AA110" s="530"/>
      <c r="AB110" s="530"/>
      <c r="AC110" s="530"/>
      <c r="AD110" s="726"/>
      <c r="AE110" s="530"/>
      <c r="AF110" s="530"/>
      <c r="AG110" s="530"/>
      <c r="AH110" s="530"/>
      <c r="AI110" s="530"/>
      <c r="AJ110" s="530"/>
      <c r="AK110" s="530"/>
      <c r="AL110" s="530"/>
      <c r="AM110" s="530"/>
      <c r="AN110" s="530"/>
    </row>
    <row r="111" ht="13.5" customHeight="1">
      <c r="A111" s="530"/>
      <c r="B111" s="530"/>
      <c r="C111" s="530"/>
      <c r="D111" s="530"/>
      <c r="E111" s="530"/>
      <c r="F111" s="530"/>
      <c r="G111" s="530"/>
      <c r="H111" s="530"/>
      <c r="I111" s="530"/>
      <c r="J111" s="829">
        <v>14.0</v>
      </c>
      <c r="K111" s="267"/>
      <c r="L111" s="269"/>
      <c r="M111" s="839"/>
      <c r="Q111" s="269"/>
      <c r="R111" s="831"/>
      <c r="S111" s="273"/>
      <c r="T111" s="832"/>
      <c r="U111" s="530"/>
      <c r="V111" s="275" t="s">
        <v>87</v>
      </c>
      <c r="W111" s="720"/>
      <c r="X111" s="720"/>
      <c r="Y111" s="720"/>
      <c r="Z111" s="720"/>
      <c r="AA111" s="720"/>
      <c r="AB111" s="699" t="str">
        <f>AB99</f>
        <v>09H15 - 10H45</v>
      </c>
      <c r="AC111" s="279"/>
      <c r="AD111" s="734"/>
      <c r="AE111" s="530"/>
      <c r="AF111" s="530"/>
      <c r="AG111" s="530"/>
      <c r="AH111" s="530"/>
      <c r="AI111" s="530"/>
      <c r="AJ111" s="530"/>
      <c r="AK111" s="530"/>
      <c r="AL111" s="530"/>
      <c r="AM111" s="530"/>
      <c r="AN111" s="530"/>
    </row>
    <row r="112" ht="13.5" customHeight="1">
      <c r="A112" s="530"/>
      <c r="B112" s="530"/>
      <c r="C112" s="530"/>
      <c r="D112" s="530"/>
      <c r="E112" s="530"/>
      <c r="F112" s="530"/>
      <c r="G112" s="530"/>
      <c r="H112" s="530"/>
      <c r="I112" s="530"/>
      <c r="K112" s="267"/>
      <c r="L112" s="280"/>
      <c r="M112" s="281"/>
      <c r="N112" s="281"/>
      <c r="O112" s="281"/>
      <c r="P112" s="281"/>
      <c r="Q112" s="280"/>
      <c r="R112" s="281"/>
      <c r="S112" s="282"/>
      <c r="T112" s="833"/>
      <c r="U112" s="530"/>
      <c r="V112" s="700">
        <v>31.0</v>
      </c>
      <c r="W112" s="711" t="str">
        <f>IF(COUNTBLANK(S109:S112)=2,IF(S109&gt;S111,M109,M111),"")</f>
        <v/>
      </c>
      <c r="AA112" s="269"/>
      <c r="AB112" s="722"/>
      <c r="AC112" s="286"/>
      <c r="AD112" s="734"/>
      <c r="AE112" s="530"/>
      <c r="AF112" s="530"/>
      <c r="AG112" s="530"/>
      <c r="AH112" s="530"/>
      <c r="AI112" s="530"/>
      <c r="AJ112" s="530"/>
      <c r="AK112" s="530"/>
      <c r="AL112" s="530"/>
      <c r="AM112" s="530"/>
      <c r="AN112" s="530"/>
    </row>
    <row r="113" ht="13.5" customHeight="1">
      <c r="A113" s="530"/>
      <c r="B113" s="530"/>
      <c r="C113" s="530"/>
      <c r="D113" s="530"/>
      <c r="E113" s="530"/>
      <c r="F113" s="530"/>
      <c r="G113" s="530"/>
      <c r="H113" s="530"/>
      <c r="I113" s="530"/>
      <c r="J113" s="535"/>
      <c r="K113" s="535"/>
      <c r="L113" s="530"/>
      <c r="M113" s="530"/>
      <c r="N113" s="530"/>
      <c r="O113" s="530"/>
      <c r="P113" s="530"/>
      <c r="Q113" s="530"/>
      <c r="R113" s="530"/>
      <c r="S113" s="530"/>
      <c r="T113" s="833"/>
      <c r="U113" s="834"/>
      <c r="V113" s="288"/>
      <c r="AA113" s="269"/>
      <c r="AC113" s="289"/>
      <c r="AD113" s="318"/>
      <c r="AE113" s="530"/>
      <c r="AF113" s="530"/>
      <c r="AG113" s="530"/>
      <c r="AH113" s="530"/>
      <c r="AI113" s="530"/>
      <c r="AJ113" s="530"/>
      <c r="AK113" s="530"/>
      <c r="AL113" s="530"/>
      <c r="AM113" s="530"/>
      <c r="AN113" s="530"/>
    </row>
    <row r="114" ht="13.5" customHeight="1">
      <c r="A114" s="530"/>
      <c r="B114" s="530"/>
      <c r="C114" s="530"/>
      <c r="D114" s="530"/>
      <c r="E114" s="530"/>
      <c r="F114" s="530"/>
      <c r="G114" s="530"/>
      <c r="H114" s="530"/>
      <c r="I114" s="530"/>
      <c r="J114" s="535"/>
      <c r="K114" s="835"/>
      <c r="L114" s="262" t="s">
        <v>83</v>
      </c>
      <c r="M114" s="828"/>
      <c r="N114" s="828"/>
      <c r="O114" s="828"/>
      <c r="P114" s="828"/>
      <c r="Q114" s="828"/>
      <c r="R114" s="692" t="str">
        <f>R108</f>
        <v>17H00 - 18H30</v>
      </c>
      <c r="S114" s="265"/>
      <c r="T114" s="833"/>
      <c r="U114" s="530"/>
      <c r="V114" s="288"/>
      <c r="W114" s="723" t="str">
        <f>IF(COUNTBLANK(S115:S118)=2,IF(S115&gt;S117,M115,M117),"")</f>
        <v/>
      </c>
      <c r="AA114" s="269"/>
      <c r="AB114" s="724"/>
      <c r="AC114" s="294"/>
      <c r="AD114" s="530"/>
      <c r="AE114" s="530"/>
      <c r="AF114" s="530"/>
      <c r="AG114" s="530"/>
      <c r="AH114" s="530"/>
      <c r="AI114" s="530"/>
      <c r="AJ114" s="530"/>
      <c r="AK114" s="530"/>
      <c r="AL114" s="530"/>
      <c r="AM114" s="530"/>
      <c r="AN114" s="530"/>
    </row>
    <row r="115" ht="13.5" customHeight="1">
      <c r="A115" s="530"/>
      <c r="B115" s="530"/>
      <c r="C115" s="530"/>
      <c r="D115" s="530"/>
      <c r="E115" s="530"/>
      <c r="F115" s="530"/>
      <c r="G115" s="530"/>
      <c r="H115" s="530"/>
      <c r="I115" s="530"/>
      <c r="J115" s="829">
        <v>10.0</v>
      </c>
      <c r="K115" s="267"/>
      <c r="L115" s="731">
        <v>32.0</v>
      </c>
      <c r="M115" s="838"/>
      <c r="Q115" s="269"/>
      <c r="R115" s="722"/>
      <c r="S115" s="271"/>
      <c r="T115" s="833"/>
      <c r="U115" s="530"/>
      <c r="V115" s="296"/>
      <c r="W115" s="297"/>
      <c r="X115" s="297"/>
      <c r="Y115" s="297"/>
      <c r="Z115" s="297"/>
      <c r="AA115" s="298"/>
      <c r="AB115" s="297"/>
      <c r="AC115" s="299"/>
      <c r="AD115" s="530"/>
      <c r="AE115" s="530"/>
      <c r="AF115" s="530"/>
      <c r="AG115" s="530"/>
      <c r="AH115" s="530"/>
      <c r="AI115" s="530"/>
      <c r="AJ115" s="530"/>
      <c r="AK115" s="530"/>
      <c r="AL115" s="530"/>
      <c r="AM115" s="530"/>
      <c r="AN115" s="530"/>
    </row>
    <row r="116" ht="13.5" customHeight="1">
      <c r="A116" s="530"/>
      <c r="B116" s="530"/>
      <c r="C116" s="530"/>
      <c r="D116" s="530"/>
      <c r="E116" s="530"/>
      <c r="F116" s="530"/>
      <c r="G116" s="530"/>
      <c r="H116" s="530"/>
      <c r="I116" s="530"/>
      <c r="K116" s="267"/>
      <c r="L116" s="269"/>
      <c r="Q116" s="269"/>
      <c r="S116" s="267"/>
      <c r="T116" s="836"/>
      <c r="U116" s="530"/>
      <c r="V116" s="530"/>
      <c r="W116" s="530"/>
      <c r="X116" s="530"/>
      <c r="Y116" s="530"/>
      <c r="Z116" s="530"/>
      <c r="AA116" s="530"/>
      <c r="AB116" s="530"/>
      <c r="AC116" s="530"/>
      <c r="AD116" s="530"/>
      <c r="AE116" s="530"/>
      <c r="AF116" s="530"/>
      <c r="AG116" s="530"/>
      <c r="AH116" s="530"/>
      <c r="AI116" s="530"/>
      <c r="AJ116" s="530"/>
      <c r="AK116" s="530"/>
      <c r="AL116" s="530"/>
      <c r="AM116" s="530"/>
      <c r="AN116" s="530"/>
    </row>
    <row r="117" ht="13.5" customHeight="1">
      <c r="A117" s="530"/>
      <c r="B117" s="530"/>
      <c r="C117" s="530"/>
      <c r="D117" s="530"/>
      <c r="E117" s="530"/>
      <c r="F117" s="530"/>
      <c r="G117" s="530"/>
      <c r="H117" s="530"/>
      <c r="I117" s="530"/>
      <c r="J117" s="829">
        <v>15.0</v>
      </c>
      <c r="K117" s="267"/>
      <c r="L117" s="269"/>
      <c r="M117" s="839"/>
      <c r="Q117" s="269"/>
      <c r="R117" s="831"/>
      <c r="S117" s="273"/>
      <c r="T117" s="530"/>
      <c r="U117" s="530"/>
      <c r="V117" s="530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  <c r="AI117" s="530"/>
      <c r="AJ117" s="530"/>
      <c r="AK117" s="530"/>
      <c r="AL117" s="530"/>
      <c r="AM117" s="530"/>
      <c r="AN117" s="530"/>
    </row>
    <row r="118" ht="13.5" customHeight="1">
      <c r="A118" s="530"/>
      <c r="B118" s="530"/>
      <c r="C118" s="530"/>
      <c r="D118" s="530"/>
      <c r="E118" s="530"/>
      <c r="F118" s="530"/>
      <c r="G118" s="530"/>
      <c r="H118" s="530"/>
      <c r="I118" s="530"/>
      <c r="K118" s="267"/>
      <c r="L118" s="280"/>
      <c r="M118" s="281"/>
      <c r="N118" s="281"/>
      <c r="O118" s="281"/>
      <c r="P118" s="281"/>
      <c r="Q118" s="280"/>
      <c r="R118" s="281"/>
      <c r="S118" s="282"/>
      <c r="T118" s="530"/>
      <c r="U118" s="530"/>
      <c r="V118" s="530"/>
      <c r="W118" s="530"/>
      <c r="X118" s="530"/>
      <c r="Y118" s="530"/>
      <c r="Z118" s="530"/>
      <c r="AA118" s="530"/>
      <c r="AB118" s="530"/>
      <c r="AC118" s="530"/>
      <c r="AD118" s="530"/>
      <c r="AE118" s="530"/>
      <c r="AF118" s="530"/>
      <c r="AG118" s="530"/>
      <c r="AH118" s="530"/>
      <c r="AI118" s="530"/>
      <c r="AJ118" s="530"/>
      <c r="AK118" s="530"/>
      <c r="AL118" s="530"/>
      <c r="AM118" s="530"/>
      <c r="AN118" s="530"/>
    </row>
    <row r="119" ht="27.0" customHeight="1">
      <c r="A119" s="530"/>
      <c r="B119" s="530"/>
      <c r="C119" s="530"/>
      <c r="D119" s="530"/>
      <c r="E119" s="530"/>
      <c r="F119" s="530"/>
      <c r="G119" s="530"/>
      <c r="H119" s="530"/>
      <c r="I119" s="530"/>
      <c r="J119" s="530"/>
      <c r="K119" s="530"/>
      <c r="L119" s="530"/>
      <c r="M119" s="530"/>
      <c r="N119" s="530"/>
      <c r="O119" s="530"/>
      <c r="P119" s="530"/>
      <c r="Q119" s="530"/>
      <c r="R119" s="530"/>
      <c r="S119" s="530"/>
      <c r="T119" s="530"/>
      <c r="U119" s="530"/>
      <c r="V119" s="530"/>
      <c r="W119" s="530"/>
      <c r="X119" s="530"/>
      <c r="Y119" s="530"/>
      <c r="Z119" s="530"/>
      <c r="AA119" s="530"/>
      <c r="AB119" s="530"/>
      <c r="AC119" s="530"/>
      <c r="AD119" s="530"/>
      <c r="AE119" s="530"/>
      <c r="AF119" s="530"/>
      <c r="AG119" s="530"/>
      <c r="AH119" s="530"/>
      <c r="AI119" s="530"/>
      <c r="AJ119" s="530"/>
      <c r="AK119" s="530"/>
      <c r="AL119" s="530"/>
      <c r="AM119" s="530"/>
      <c r="AN119" s="530"/>
    </row>
  </sheetData>
  <mergeCells count="434">
    <mergeCell ref="G20:H20"/>
    <mergeCell ref="I20:N20"/>
    <mergeCell ref="O20:S20"/>
    <mergeCell ref="V20:W20"/>
    <mergeCell ref="X20:AB20"/>
    <mergeCell ref="AC20:AH20"/>
    <mergeCell ref="G21:H21"/>
    <mergeCell ref="AC21:AH21"/>
    <mergeCell ref="I21:N21"/>
    <mergeCell ref="O21:S21"/>
    <mergeCell ref="G22:H22"/>
    <mergeCell ref="I22:N22"/>
    <mergeCell ref="O22:S22"/>
    <mergeCell ref="G23:H23"/>
    <mergeCell ref="I23:N23"/>
    <mergeCell ref="I38:N38"/>
    <mergeCell ref="O38:S38"/>
    <mergeCell ref="G37:H37"/>
    <mergeCell ref="I37:N37"/>
    <mergeCell ref="O37:S37"/>
    <mergeCell ref="V37:W37"/>
    <mergeCell ref="X37:AB37"/>
    <mergeCell ref="AC37:AH37"/>
    <mergeCell ref="G38:H38"/>
    <mergeCell ref="AC38:AH38"/>
    <mergeCell ref="V38:W38"/>
    <mergeCell ref="X38:AB38"/>
    <mergeCell ref="I39:N39"/>
    <mergeCell ref="O39:S39"/>
    <mergeCell ref="V39:W39"/>
    <mergeCell ref="X39:AB39"/>
    <mergeCell ref="AC39:AH39"/>
    <mergeCell ref="G39:H39"/>
    <mergeCell ref="G40:H40"/>
    <mergeCell ref="I40:N40"/>
    <mergeCell ref="O40:S40"/>
    <mergeCell ref="V40:W40"/>
    <mergeCell ref="X40:AB40"/>
    <mergeCell ref="AC40:AH40"/>
    <mergeCell ref="I18:N18"/>
    <mergeCell ref="O18:S18"/>
    <mergeCell ref="V18:W18"/>
    <mergeCell ref="X18:AB18"/>
    <mergeCell ref="AC18:AH18"/>
    <mergeCell ref="G19:H19"/>
    <mergeCell ref="I19:N19"/>
    <mergeCell ref="O19:S19"/>
    <mergeCell ref="V19:W19"/>
    <mergeCell ref="X19:AB19"/>
    <mergeCell ref="AC19:AH19"/>
    <mergeCell ref="H15:N15"/>
    <mergeCell ref="O15:S15"/>
    <mergeCell ref="H16:N16"/>
    <mergeCell ref="O16:S16"/>
    <mergeCell ref="H17:N17"/>
    <mergeCell ref="O17:S17"/>
    <mergeCell ref="G18:H18"/>
    <mergeCell ref="V21:W21"/>
    <mergeCell ref="X21:AB21"/>
    <mergeCell ref="V22:W22"/>
    <mergeCell ref="X22:AB22"/>
    <mergeCell ref="AC22:AH22"/>
    <mergeCell ref="O23:S23"/>
    <mergeCell ref="V23:W23"/>
    <mergeCell ref="X23:AB23"/>
    <mergeCell ref="AC23:AH23"/>
    <mergeCell ref="G24:H24"/>
    <mergeCell ref="I24:N24"/>
    <mergeCell ref="O24:S24"/>
    <mergeCell ref="V24:W24"/>
    <mergeCell ref="X24:AB24"/>
    <mergeCell ref="AC24:AH24"/>
    <mergeCell ref="G41:H41"/>
    <mergeCell ref="I41:N41"/>
    <mergeCell ref="O41:S41"/>
    <mergeCell ref="V41:W41"/>
    <mergeCell ref="X41:AB41"/>
    <mergeCell ref="AC41:AH41"/>
    <mergeCell ref="AG52:AK52"/>
    <mergeCell ref="AG53:AK53"/>
    <mergeCell ref="AF45:AF46"/>
    <mergeCell ref="AG45:AK45"/>
    <mergeCell ref="AG46:AK46"/>
    <mergeCell ref="AG47:AK47"/>
    <mergeCell ref="AG48:AK48"/>
    <mergeCell ref="AG49:AK49"/>
    <mergeCell ref="AG50:AK50"/>
    <mergeCell ref="V34:W34"/>
    <mergeCell ref="X34:AB34"/>
    <mergeCell ref="I35:N35"/>
    <mergeCell ref="O35:S35"/>
    <mergeCell ref="V35:W35"/>
    <mergeCell ref="X35:AB35"/>
    <mergeCell ref="AC35:AH35"/>
    <mergeCell ref="G35:H35"/>
    <mergeCell ref="I36:N36"/>
    <mergeCell ref="O36:S36"/>
    <mergeCell ref="V36:W36"/>
    <mergeCell ref="X36:AB36"/>
    <mergeCell ref="AC36:AH36"/>
    <mergeCell ref="A43:AN43"/>
    <mergeCell ref="G36:H36"/>
    <mergeCell ref="C45:G45"/>
    <mergeCell ref="L45:L46"/>
    <mergeCell ref="V45:V46"/>
    <mergeCell ref="W45:AA45"/>
    <mergeCell ref="C46:G46"/>
    <mergeCell ref="W46:AA46"/>
    <mergeCell ref="M48:Q48"/>
    <mergeCell ref="M49:Q49"/>
    <mergeCell ref="V49:AC50"/>
    <mergeCell ref="AF49:AF50"/>
    <mergeCell ref="M50:Q50"/>
    <mergeCell ref="M45:Q45"/>
    <mergeCell ref="M46:Q46"/>
    <mergeCell ref="L47:L48"/>
    <mergeCell ref="M47:Q47"/>
    <mergeCell ref="V47:V48"/>
    <mergeCell ref="W47:AA47"/>
    <mergeCell ref="W48:AA48"/>
    <mergeCell ref="L49:L50"/>
    <mergeCell ref="L52:L53"/>
    <mergeCell ref="M52:Q52"/>
    <mergeCell ref="V52:V53"/>
    <mergeCell ref="W52:AA52"/>
    <mergeCell ref="M53:Q53"/>
    <mergeCell ref="W53:AA53"/>
    <mergeCell ref="AF47:AF48"/>
    <mergeCell ref="AF52:AF53"/>
    <mergeCell ref="C54:G54"/>
    <mergeCell ref="C55:G55"/>
    <mergeCell ref="C56:G56"/>
    <mergeCell ref="M56:Q56"/>
    <mergeCell ref="C57:G57"/>
    <mergeCell ref="M57:Q57"/>
    <mergeCell ref="M59:Q59"/>
    <mergeCell ref="C63:G63"/>
    <mergeCell ref="C64:G64"/>
    <mergeCell ref="C59:G59"/>
    <mergeCell ref="C60:G60"/>
    <mergeCell ref="C61:G61"/>
    <mergeCell ref="B63:B64"/>
    <mergeCell ref="L63:L64"/>
    <mergeCell ref="M63:Q63"/>
    <mergeCell ref="V63:V64"/>
    <mergeCell ref="M64:Q64"/>
    <mergeCell ref="B49:B50"/>
    <mergeCell ref="B52:B53"/>
    <mergeCell ref="B54:B55"/>
    <mergeCell ref="B56:B57"/>
    <mergeCell ref="B59:B60"/>
    <mergeCell ref="B61:B62"/>
    <mergeCell ref="B45:B46"/>
    <mergeCell ref="B47:B48"/>
    <mergeCell ref="C47:G47"/>
    <mergeCell ref="C48:G48"/>
    <mergeCell ref="C49:G49"/>
    <mergeCell ref="C50:G50"/>
    <mergeCell ref="C52:G52"/>
    <mergeCell ref="C53:G53"/>
    <mergeCell ref="L54:L55"/>
    <mergeCell ref="M54:Q54"/>
    <mergeCell ref="V54:V55"/>
    <mergeCell ref="AF54:AF55"/>
    <mergeCell ref="AG54:AK54"/>
    <mergeCell ref="M55:Q55"/>
    <mergeCell ref="AG55:AK55"/>
    <mergeCell ref="L56:L57"/>
    <mergeCell ref="L59:L60"/>
    <mergeCell ref="L61:L62"/>
    <mergeCell ref="V56:V57"/>
    <mergeCell ref="V59:V60"/>
    <mergeCell ref="W59:AA59"/>
    <mergeCell ref="AF59:AF60"/>
    <mergeCell ref="AG59:AK59"/>
    <mergeCell ref="W60:AA60"/>
    <mergeCell ref="AG60:AK60"/>
    <mergeCell ref="W54:AA54"/>
    <mergeCell ref="W55:AA55"/>
    <mergeCell ref="W56:AA56"/>
    <mergeCell ref="AF56:AF57"/>
    <mergeCell ref="AG56:AK56"/>
    <mergeCell ref="W57:AA57"/>
    <mergeCell ref="AG57:AK57"/>
    <mergeCell ref="W61:AA61"/>
    <mergeCell ref="W62:AA62"/>
    <mergeCell ref="W63:AA63"/>
    <mergeCell ref="AF63:AF64"/>
    <mergeCell ref="AG63:AK63"/>
    <mergeCell ref="W64:AA64"/>
    <mergeCell ref="AG64:AK64"/>
    <mergeCell ref="M60:Q60"/>
    <mergeCell ref="M61:Q61"/>
    <mergeCell ref="V61:V62"/>
    <mergeCell ref="AF61:AF62"/>
    <mergeCell ref="AG61:AK61"/>
    <mergeCell ref="C62:G62"/>
    <mergeCell ref="M62:Q62"/>
    <mergeCell ref="J70:K71"/>
    <mergeCell ref="J72:K73"/>
    <mergeCell ref="J76:K77"/>
    <mergeCell ref="L76:L79"/>
    <mergeCell ref="J78:K79"/>
    <mergeCell ref="J82:K83"/>
    <mergeCell ref="L82:L85"/>
    <mergeCell ref="J84:K85"/>
    <mergeCell ref="AG62:AK62"/>
    <mergeCell ref="A67:AN67"/>
    <mergeCell ref="R69:S69"/>
    <mergeCell ref="L70:L73"/>
    <mergeCell ref="M70:Q71"/>
    <mergeCell ref="R70:R71"/>
    <mergeCell ref="S70:S71"/>
    <mergeCell ref="S72:S73"/>
    <mergeCell ref="AB72:AC72"/>
    <mergeCell ref="V73:V76"/>
    <mergeCell ref="W73:AA74"/>
    <mergeCell ref="AB73:AB74"/>
    <mergeCell ref="AC73:AC74"/>
    <mergeCell ref="R75:S75"/>
    <mergeCell ref="AC75:AC76"/>
    <mergeCell ref="S78:S79"/>
    <mergeCell ref="R81:S81"/>
    <mergeCell ref="AL81:AL82"/>
    <mergeCell ref="AM81:AM82"/>
    <mergeCell ref="M82:Q83"/>
    <mergeCell ref="R82:R83"/>
    <mergeCell ref="S82:S83"/>
    <mergeCell ref="M84:Q85"/>
    <mergeCell ref="R84:R85"/>
    <mergeCell ref="S84:S85"/>
    <mergeCell ref="AB84:AC84"/>
    <mergeCell ref="M72:Q73"/>
    <mergeCell ref="R72:R73"/>
    <mergeCell ref="M76:Q77"/>
    <mergeCell ref="R76:R77"/>
    <mergeCell ref="S76:S77"/>
    <mergeCell ref="M78:Q79"/>
    <mergeCell ref="R78:R79"/>
    <mergeCell ref="AG79:AK80"/>
    <mergeCell ref="AG81:AK82"/>
    <mergeCell ref="W75:AA76"/>
    <mergeCell ref="AB75:AB76"/>
    <mergeCell ref="AD75:AD76"/>
    <mergeCell ref="AL78:AM78"/>
    <mergeCell ref="AF79:AF82"/>
    <mergeCell ref="AL79:AL80"/>
    <mergeCell ref="AM79:AM80"/>
    <mergeCell ref="AB87:AB88"/>
    <mergeCell ref="AC87:AC88"/>
    <mergeCell ref="AB99:AC99"/>
    <mergeCell ref="AB100:AB101"/>
    <mergeCell ref="AC100:AC101"/>
    <mergeCell ref="V85:V88"/>
    <mergeCell ref="W85:AA86"/>
    <mergeCell ref="AB85:AB86"/>
    <mergeCell ref="AC85:AC86"/>
    <mergeCell ref="AD85:AD86"/>
    <mergeCell ref="R87:S87"/>
    <mergeCell ref="W87:AA88"/>
    <mergeCell ref="R90:R91"/>
    <mergeCell ref="S90:S91"/>
    <mergeCell ref="A94:AN94"/>
    <mergeCell ref="J90:K91"/>
    <mergeCell ref="J97:K98"/>
    <mergeCell ref="L97:L100"/>
    <mergeCell ref="J99:K100"/>
    <mergeCell ref="J88:K89"/>
    <mergeCell ref="L88:L91"/>
    <mergeCell ref="M88:Q89"/>
    <mergeCell ref="R88:R89"/>
    <mergeCell ref="S88:S89"/>
    <mergeCell ref="M90:Q91"/>
    <mergeCell ref="R96:S96"/>
    <mergeCell ref="X7:AB7"/>
    <mergeCell ref="AC7:AH7"/>
    <mergeCell ref="A2:AN2"/>
    <mergeCell ref="A3:AN3"/>
    <mergeCell ref="A5:AN5"/>
    <mergeCell ref="G7:H7"/>
    <mergeCell ref="I7:N7"/>
    <mergeCell ref="O7:S7"/>
    <mergeCell ref="V7:W7"/>
    <mergeCell ref="H8:N8"/>
    <mergeCell ref="O8:S8"/>
    <mergeCell ref="W8:AA8"/>
    <mergeCell ref="AC8:AG8"/>
    <mergeCell ref="O9:S9"/>
    <mergeCell ref="W9:AA9"/>
    <mergeCell ref="AC9:AG9"/>
    <mergeCell ref="AC10:AG10"/>
    <mergeCell ref="AC11:AG11"/>
    <mergeCell ref="AC12:AG12"/>
    <mergeCell ref="AC13:AG13"/>
    <mergeCell ref="AC14:AG14"/>
    <mergeCell ref="AC15:AG15"/>
    <mergeCell ref="AC16:AG16"/>
    <mergeCell ref="AC17:AG17"/>
    <mergeCell ref="H9:N9"/>
    <mergeCell ref="H10:N10"/>
    <mergeCell ref="O10:S10"/>
    <mergeCell ref="W10:AA10"/>
    <mergeCell ref="H11:N11"/>
    <mergeCell ref="O11:S11"/>
    <mergeCell ref="W11:AA11"/>
    <mergeCell ref="W13:AA13"/>
    <mergeCell ref="W14:AA14"/>
    <mergeCell ref="W15:AA15"/>
    <mergeCell ref="W16:AA16"/>
    <mergeCell ref="W17:AA17"/>
    <mergeCell ref="H12:N12"/>
    <mergeCell ref="O12:S12"/>
    <mergeCell ref="W12:AA12"/>
    <mergeCell ref="H13:N13"/>
    <mergeCell ref="O13:S13"/>
    <mergeCell ref="H14:N14"/>
    <mergeCell ref="O14:S14"/>
    <mergeCell ref="I26:N26"/>
    <mergeCell ref="O26:S26"/>
    <mergeCell ref="G25:H25"/>
    <mergeCell ref="I25:N25"/>
    <mergeCell ref="O25:S25"/>
    <mergeCell ref="V25:W25"/>
    <mergeCell ref="X25:AB25"/>
    <mergeCell ref="AC25:AH25"/>
    <mergeCell ref="G26:H26"/>
    <mergeCell ref="AC26:AH26"/>
    <mergeCell ref="V26:W26"/>
    <mergeCell ref="X26:AB26"/>
    <mergeCell ref="I27:N27"/>
    <mergeCell ref="O27:S27"/>
    <mergeCell ref="V27:W27"/>
    <mergeCell ref="X27:AB27"/>
    <mergeCell ref="AC27:AH27"/>
    <mergeCell ref="G27:H27"/>
    <mergeCell ref="G28:H28"/>
    <mergeCell ref="I28:N28"/>
    <mergeCell ref="O28:S28"/>
    <mergeCell ref="V28:W28"/>
    <mergeCell ref="X28:AB28"/>
    <mergeCell ref="AC28:AH28"/>
    <mergeCell ref="I30:N30"/>
    <mergeCell ref="O30:S30"/>
    <mergeCell ref="G29:H29"/>
    <mergeCell ref="I29:N29"/>
    <mergeCell ref="O29:S29"/>
    <mergeCell ref="V29:W29"/>
    <mergeCell ref="X29:AB29"/>
    <mergeCell ref="AC29:AH29"/>
    <mergeCell ref="G30:H30"/>
    <mergeCell ref="AC30:AH30"/>
    <mergeCell ref="V30:W30"/>
    <mergeCell ref="X30:AB30"/>
    <mergeCell ref="I31:N31"/>
    <mergeCell ref="O31:S31"/>
    <mergeCell ref="V31:W31"/>
    <mergeCell ref="X31:AB31"/>
    <mergeCell ref="AC31:AH31"/>
    <mergeCell ref="G31:H31"/>
    <mergeCell ref="G32:H32"/>
    <mergeCell ref="I32:N32"/>
    <mergeCell ref="O32:S32"/>
    <mergeCell ref="V32:W32"/>
    <mergeCell ref="X32:AB32"/>
    <mergeCell ref="AC32:AH32"/>
    <mergeCell ref="I34:N34"/>
    <mergeCell ref="O34:S34"/>
    <mergeCell ref="G33:H33"/>
    <mergeCell ref="I33:N33"/>
    <mergeCell ref="O33:S33"/>
    <mergeCell ref="V33:W33"/>
    <mergeCell ref="X33:AB33"/>
    <mergeCell ref="AC33:AH33"/>
    <mergeCell ref="G34:H34"/>
    <mergeCell ref="AC34:AH34"/>
    <mergeCell ref="R109:R110"/>
    <mergeCell ref="S109:S110"/>
    <mergeCell ref="V112:V115"/>
    <mergeCell ref="R114:S114"/>
    <mergeCell ref="L115:L118"/>
    <mergeCell ref="M115:Q116"/>
    <mergeCell ref="R115:R116"/>
    <mergeCell ref="S115:S116"/>
    <mergeCell ref="J117:K118"/>
    <mergeCell ref="M117:Q118"/>
    <mergeCell ref="R117:R118"/>
    <mergeCell ref="S117:S118"/>
    <mergeCell ref="M103:Q104"/>
    <mergeCell ref="R103:R104"/>
    <mergeCell ref="S103:S104"/>
    <mergeCell ref="M105:Q106"/>
    <mergeCell ref="R105:R106"/>
    <mergeCell ref="S105:S106"/>
    <mergeCell ref="M109:Q110"/>
    <mergeCell ref="S99:S100"/>
    <mergeCell ref="R102:S102"/>
    <mergeCell ref="R108:S108"/>
    <mergeCell ref="J103:K104"/>
    <mergeCell ref="L103:L106"/>
    <mergeCell ref="J105:K106"/>
    <mergeCell ref="J109:K110"/>
    <mergeCell ref="L109:L112"/>
    <mergeCell ref="J111:K112"/>
    <mergeCell ref="J115:K116"/>
    <mergeCell ref="M97:Q98"/>
    <mergeCell ref="R97:R98"/>
    <mergeCell ref="S97:S98"/>
    <mergeCell ref="M99:Q100"/>
    <mergeCell ref="R99:R100"/>
    <mergeCell ref="V100:V103"/>
    <mergeCell ref="W100:AA101"/>
    <mergeCell ref="AL106:AL107"/>
    <mergeCell ref="AM106:AM107"/>
    <mergeCell ref="AG108:AK109"/>
    <mergeCell ref="AL108:AL109"/>
    <mergeCell ref="W102:AA103"/>
    <mergeCell ref="AB102:AB103"/>
    <mergeCell ref="AC102:AC103"/>
    <mergeCell ref="AD102:AD103"/>
    <mergeCell ref="AL105:AM105"/>
    <mergeCell ref="AF106:AF109"/>
    <mergeCell ref="AG106:AK107"/>
    <mergeCell ref="AM108:AM109"/>
    <mergeCell ref="W112:AA113"/>
    <mergeCell ref="W114:AA115"/>
    <mergeCell ref="AB114:AB115"/>
    <mergeCell ref="AC114:AC115"/>
    <mergeCell ref="M111:Q112"/>
    <mergeCell ref="R111:R112"/>
    <mergeCell ref="S111:S112"/>
    <mergeCell ref="AB111:AC111"/>
    <mergeCell ref="AB112:AB113"/>
    <mergeCell ref="AC112:AC113"/>
    <mergeCell ref="AD112:AD113"/>
  </mergeCells>
  <conditionalFormatting sqref="A1:AN42 A67:AN119">
    <cfRule type="cellIs" dxfId="0" priority="1" operator="equal">
      <formula>"Office"</formula>
    </cfRule>
  </conditionalFormatting>
  <printOptions gridLines="1" horizontalCentered="1"/>
  <pageMargins bottom="0.0" footer="0.0" header="0.0" left="0.25" right="0.25" top="0.4304139896623353"/>
  <pageSetup fitToHeight="0" paperSize="9" cellComments="atEnd" orientation="landscape" pageOrder="overThenDown"/>
  <drawing r:id="rId1"/>
</worksheet>
</file>