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F1" sheetId="1" r:id="rId4"/>
    <sheet state="visible" name="NF2" sheetId="2" r:id="rId5"/>
    <sheet state="visible" name="NF3" sheetId="3" r:id="rId6"/>
    <sheet state="visible" name="NF4" sheetId="4" r:id="rId7"/>
    <sheet state="visible" name="LM1" sheetId="5" r:id="rId8"/>
    <sheet state="visible" name="LM2" sheetId="6" r:id="rId9"/>
    <sheet state="visible" name="NM2" sheetId="7" r:id="rId10"/>
    <sheet state="visible" name="NM3" sheetId="8" r:id="rId11"/>
    <sheet state="visible" name="NM4" sheetId="9" r:id="rId12"/>
    <sheet state="visible" name="U18" sheetId="10" r:id="rId13"/>
    <sheet state="visible" name="U15" sheetId="11" r:id="rId14"/>
  </sheets>
  <definedNames/>
  <calcPr/>
</workbook>
</file>

<file path=xl/sharedStrings.xml><?xml version="1.0" encoding="utf-8"?>
<sst xmlns="http://schemas.openxmlformats.org/spreadsheetml/2006/main" count="4696" uniqueCount="1243">
  <si>
    <t xml:space="preserve"> </t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</si>
  <si>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</si>
  <si>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r>
      <rPr>
        <rFont val="Nunito, Arial"/>
        <b/>
        <color theme="1"/>
      </rPr>
      <t>L</t>
    </r>
    <r>
      <rPr>
        <rFont val="Nunito, Arial"/>
        <b/>
        <color theme="1"/>
      </rPr>
      <t>F1</t>
    </r>
  </si>
  <si>
    <t>PARTICIPANTS ET TIRAGE</t>
  </si>
  <si>
    <t>N° (1A)</t>
  </si>
  <si>
    <t>CAPITAINE</t>
  </si>
  <si>
    <t>CBD / CS</t>
  </si>
  <si>
    <t>1A</t>
  </si>
  <si>
    <t>AMAR Floriane</t>
  </si>
  <si>
    <t>CBD 38</t>
  </si>
  <si>
    <t>4C</t>
  </si>
  <si>
    <t>GOMEZ Jennifer</t>
  </si>
  <si>
    <t>CBD 01</t>
  </si>
  <si>
    <t>3A</t>
  </si>
  <si>
    <t>BARTHET Barbara</t>
  </si>
  <si>
    <t>2C</t>
  </si>
  <si>
    <t>KERFANT Corinne</t>
  </si>
  <si>
    <t>CBD 14/50</t>
  </si>
  <si>
    <t>3C</t>
  </si>
  <si>
    <t>BROYER Louise</t>
  </si>
  <si>
    <t>3D</t>
  </si>
  <si>
    <t>LEVIEUX Coline</t>
  </si>
  <si>
    <t>3B</t>
  </si>
  <si>
    <t>BRUNIAUX Sonia</t>
  </si>
  <si>
    <t>CBD 34</t>
  </si>
  <si>
    <t>2A</t>
  </si>
  <si>
    <t>MAILEHAKO Sésilia</t>
  </si>
  <si>
    <t>4A</t>
  </si>
  <si>
    <t>CINIER-NAZARETH Chantal</t>
  </si>
  <si>
    <t>2D</t>
  </si>
  <si>
    <t>MILLERON Mireille</t>
  </si>
  <si>
    <t>2B</t>
  </si>
  <si>
    <t>DELOCHE Lucie</t>
  </si>
  <si>
    <t>CBD 74</t>
  </si>
  <si>
    <t>1B</t>
  </si>
  <si>
    <t>PICCARDI Nathalie</t>
  </si>
  <si>
    <t>CBD 73</t>
  </si>
  <si>
    <t>4D</t>
  </si>
  <si>
    <t>DEROZARD Océane</t>
  </si>
  <si>
    <t>CBD 69</t>
  </si>
  <si>
    <t>4B</t>
  </si>
  <si>
    <t>POMAREL Céline</t>
  </si>
  <si>
    <t>CBD 26</t>
  </si>
  <si>
    <t>1C</t>
  </si>
  <si>
    <t>FURNARI Audrey</t>
  </si>
  <si>
    <t>1D</t>
  </si>
  <si>
    <t>VULPAS Odile</t>
  </si>
  <si>
    <t>Copie</t>
  </si>
  <si>
    <t>POULES</t>
  </si>
  <si>
    <t>POULE 1</t>
  </si>
  <si>
    <t>POULE 2</t>
  </si>
  <si>
    <t>POULE 3</t>
  </si>
  <si>
    <t>POULE 4</t>
  </si>
  <si>
    <t>PARTIE 1 : 08H00 - 09H30</t>
  </si>
  <si>
    <t>FORFAIT</t>
  </si>
  <si>
    <t>SCORE</t>
  </si>
  <si>
    <t>P1A</t>
  </si>
  <si>
    <t>P1B</t>
  </si>
  <si>
    <t>JEU</t>
  </si>
  <si>
    <t>PARTIE 2 : 10H15 - 11H45</t>
  </si>
  <si>
    <t>P2A</t>
  </si>
  <si>
    <t>P2B</t>
  </si>
  <si>
    <t>BARRAGES : 15H45 - 17H15</t>
  </si>
  <si>
    <t>P3B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</si>
  <si>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</si>
  <si>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</si>
  <si>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</si>
  <si>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</si>
  <si>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</si>
  <si>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</si>
  <si>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</si>
  <si>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</si>
  <si>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</si>
  <si>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</si>
  <si>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</si>
  <si>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</si>
  <si>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</si>
  <si>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</si>
  <si>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</si>
  <si>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</si>
  <si>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</si>
  <si>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QUART DE FINALE</t>
  </si>
  <si>
    <t>10H15 - 11H45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</si>
  <si>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</si>
  <si>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</si>
  <si>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t>DEMI FINALE</t>
  </si>
  <si>
    <t>13H30 - 15H00</t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</si>
  <si>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</si>
  <si>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</si>
  <si>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t>FINALE</t>
  </si>
  <si>
    <t>16H00 - 17H30</t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</si>
  <si>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</si>
  <si>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</si>
  <si>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</si>
  <si>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</si>
  <si>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</si>
  <si>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</si>
  <si>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</si>
  <si>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</si>
  <si>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</si>
  <si>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t xml:space="preserve">                              </t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</si>
  <si>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</si>
  <si>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NF2</t>
  </si>
  <si>
    <t>CBD  / CS</t>
  </si>
  <si>
    <t>6B</t>
  </si>
  <si>
    <t>BARBIER Marion</t>
  </si>
  <si>
    <t>HAMMON RODE Line</t>
  </si>
  <si>
    <t>CBD 15</t>
  </si>
  <si>
    <t>BERGER Fabienne</t>
  </si>
  <si>
    <t>CBD 58</t>
  </si>
  <si>
    <t>JUNON Sophie</t>
  </si>
  <si>
    <t>CBD 71</t>
  </si>
  <si>
    <t>7B</t>
  </si>
  <si>
    <t>BESSEY Caroline</t>
  </si>
  <si>
    <t>LAIDEZ Michelle</t>
  </si>
  <si>
    <t>BONNET Maxence</t>
  </si>
  <si>
    <t>LANOIZELE Pauline</t>
  </si>
  <si>
    <t>BORTOLUZZI Alexia</t>
  </si>
  <si>
    <t>7D</t>
  </si>
  <si>
    <t>LONGIN Edwige</t>
  </si>
  <si>
    <t>6D</t>
  </si>
  <si>
    <t>CADET Aurina</t>
  </si>
  <si>
    <t>8B</t>
  </si>
  <si>
    <t>MAITROT Anne Lise</t>
  </si>
  <si>
    <t>CBD 31</t>
  </si>
  <si>
    <t>CHOPARD Sandra</t>
  </si>
  <si>
    <t>CBD 07</t>
  </si>
  <si>
    <t>5D</t>
  </si>
  <si>
    <t>NIOGRET Emily</t>
  </si>
  <si>
    <t>7C</t>
  </si>
  <si>
    <t>DURY Marie-Lucie</t>
  </si>
  <si>
    <t>8A</t>
  </si>
  <si>
    <t>PEYRON-GERARD Valérie</t>
  </si>
  <si>
    <t>ESPARRON Valérie</t>
  </si>
  <si>
    <t>POULARD Stéphanie</t>
  </si>
  <si>
    <t>FARGEOT Manon</t>
  </si>
  <si>
    <t>CBD 42</t>
  </si>
  <si>
    <t>ROBIN Christine</t>
  </si>
  <si>
    <t>6A</t>
  </si>
  <si>
    <t>GARNAUD Léa</t>
  </si>
  <si>
    <t>5B</t>
  </si>
  <si>
    <t>ROQUE Maryline</t>
  </si>
  <si>
    <t>5C</t>
  </si>
  <si>
    <t>GARNODIER Coralie</t>
  </si>
  <si>
    <t>5A</t>
  </si>
  <si>
    <t>SANCHEZ Jessie</t>
  </si>
  <si>
    <t>GRANA Carole</t>
  </si>
  <si>
    <t>7A</t>
  </si>
  <si>
    <t>SARCEY Ophélie</t>
  </si>
  <si>
    <t>GROLEAZ Marie</t>
  </si>
  <si>
    <t>TIMMERMAN Amélie</t>
  </si>
  <si>
    <t>CBD 27</t>
  </si>
  <si>
    <t>6C</t>
  </si>
  <si>
    <t>GROS Stéphanie</t>
  </si>
  <si>
    <t>8D</t>
  </si>
  <si>
    <t>TOLMOS Charlotte</t>
  </si>
  <si>
    <t>GUINOT Aurélie</t>
  </si>
  <si>
    <t>8C</t>
  </si>
  <si>
    <t>VIAL Alexia</t>
  </si>
  <si>
    <t>PARTIE 2 : 13H30 - 15H00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</si>
  <si>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</si>
  <si>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</si>
  <si>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</si>
  <si>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</si>
  <si>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</si>
  <si>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</si>
  <si>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</si>
  <si>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</si>
  <si>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</si>
  <si>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</si>
  <si>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</si>
  <si>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</si>
  <si>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</si>
  <si>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</si>
  <si>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</si>
  <si>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</si>
  <si>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POULE 5</t>
  </si>
  <si>
    <t>POULE 6</t>
  </si>
  <si>
    <t>POULE 7</t>
  </si>
  <si>
    <t>POULE 8</t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</si>
  <si>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</si>
  <si>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</si>
  <si>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</si>
  <si>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</si>
  <si>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</si>
  <si>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</si>
  <si>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</si>
  <si>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</si>
  <si>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</si>
  <si>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</si>
  <si>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</si>
  <si>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</si>
  <si>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</si>
  <si>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</si>
  <si>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</si>
  <si>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</si>
  <si>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</si>
  <si>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HUITIEME DE FINALE</t>
  </si>
  <si>
    <t>18H00 - 19H30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</si>
  <si>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</si>
  <si>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</si>
  <si>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</si>
  <si>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</si>
  <si>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</si>
  <si>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</si>
  <si>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</si>
  <si>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</si>
  <si>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</si>
  <si>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</si>
  <si>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</si>
  <si>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</si>
  <si>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</si>
  <si>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</si>
  <si>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</si>
  <si>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</si>
  <si>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</si>
  <si>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</si>
  <si>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</si>
  <si>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</si>
  <si>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</si>
  <si>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</si>
  <si>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NF3</t>
  </si>
  <si>
    <t>AUROUX Maryline</t>
  </si>
  <si>
    <t>CBD 04/05</t>
  </si>
  <si>
    <t>KERVOELEN Nicole</t>
  </si>
  <si>
    <t>BERANGER Isabelle</t>
  </si>
  <si>
    <t>LAGARRIGUE Charlotte</t>
  </si>
  <si>
    <t>CBD 87/23</t>
  </si>
  <si>
    <t>BERMOND Sandra</t>
  </si>
  <si>
    <t>LANASPA Valérie</t>
  </si>
  <si>
    <t>CBD 95</t>
  </si>
  <si>
    <t>BERRY Corinne</t>
  </si>
  <si>
    <t>LIMOGES Lydia</t>
  </si>
  <si>
    <t>BERUDI Delphine</t>
  </si>
  <si>
    <t>CBD 77</t>
  </si>
  <si>
    <t>MARTIN Julie</t>
  </si>
  <si>
    <t>BOYER Aurélia</t>
  </si>
  <si>
    <t>CBD 39</t>
  </si>
  <si>
    <t>MAUGIRON Anne-Marie</t>
  </si>
  <si>
    <t>CARDOSO Irène</t>
  </si>
  <si>
    <t>CBD 63</t>
  </si>
  <si>
    <t>MONNERON Karine</t>
  </si>
  <si>
    <t>CHAPELLE Valérie</t>
  </si>
  <si>
    <t>MUNIER Laure</t>
  </si>
  <si>
    <t>CBD 60</t>
  </si>
  <si>
    <t>CHEVALIER Céline</t>
  </si>
  <si>
    <t>CBD 72</t>
  </si>
  <si>
    <t>NEYRINS Brigitte</t>
  </si>
  <si>
    <t>CLAVEL Amandine</t>
  </si>
  <si>
    <t>PICCHIOTTINO Annie</t>
  </si>
  <si>
    <t>CUNADO Florence</t>
  </si>
  <si>
    <t>CBD 66</t>
  </si>
  <si>
    <t>REBOULET Martine</t>
  </si>
  <si>
    <t>FANGIER Corinne</t>
  </si>
  <si>
    <t>SAPET Alicia</t>
  </si>
  <si>
    <t>GAFFET Sylvie</t>
  </si>
  <si>
    <t>CBD 81</t>
  </si>
  <si>
    <t>SCACCIALUPI Jennifer</t>
  </si>
  <si>
    <t>GUILLERMET Sarah</t>
  </si>
  <si>
    <t>SINARDET Huguette</t>
  </si>
  <si>
    <t>JAYET Mathilde</t>
  </si>
  <si>
    <t>THERMOZ Delphine</t>
  </si>
  <si>
    <t>JULIEN Marie</t>
  </si>
  <si>
    <t>CBD 12</t>
  </si>
  <si>
    <t>VERCHERAND Maryline</t>
  </si>
  <si>
    <t>PARTIE 1 : 10H15 - 11H45</t>
  </si>
  <si>
    <t>BARRAGES : 18H00 - 19H30</t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</si>
  <si>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</si>
  <si>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</si>
  <si>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</si>
  <si>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</si>
  <si>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</si>
  <si>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</si>
  <si>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</si>
  <si>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</si>
  <si>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</si>
  <si>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</si>
  <si>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</si>
  <si>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</si>
  <si>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</si>
  <si>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</si>
  <si>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</si>
  <si>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</si>
  <si>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</si>
  <si>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</si>
  <si>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</si>
  <si>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</si>
  <si>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</si>
  <si>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</si>
  <si>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</si>
  <si>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</si>
  <si>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</si>
  <si>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</si>
  <si>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</si>
  <si>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</si>
  <si>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</si>
  <si>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</si>
  <si>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</si>
  <si>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</si>
  <si>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CHAMPIONNAT DE FRANCE</t>
    </r>
  </si>
  <si>
    <t>08H00 - 09H30</t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</si>
  <si>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</si>
  <si>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</si>
  <si>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</si>
  <si>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</si>
  <si>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</si>
  <si>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</si>
  <si>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</si>
  <si>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</si>
  <si>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</si>
  <si>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</si>
  <si>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</si>
  <si>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</si>
  <si>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</si>
  <si>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</si>
  <si>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</si>
  <si>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</si>
  <si>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COUPE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</si>
  <si>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</si>
  <si>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</si>
  <si>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</si>
  <si>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</si>
  <si>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t>00I</t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</si>
  <si>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</si>
  <si>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NF4</t>
  </si>
  <si>
    <t>BANAND Isabelle</t>
  </si>
  <si>
    <t>JOURDAN Claudine</t>
  </si>
  <si>
    <t>BORTOLINI Julie</t>
  </si>
  <si>
    <t>JUILLARD Virginie</t>
  </si>
  <si>
    <t>CBD 43</t>
  </si>
  <si>
    <t>CHAPUISY THINON Dominique</t>
  </si>
  <si>
    <t>CBD 18</t>
  </si>
  <si>
    <t>MAILLET Alexa</t>
  </si>
  <si>
    <t>CHERMET Laurence</t>
  </si>
  <si>
    <t>MICHEL Angélique</t>
  </si>
  <si>
    <t>DECLEE Elodie</t>
  </si>
  <si>
    <t>CBD 14</t>
  </si>
  <si>
    <t>MICHEL Séverine</t>
  </si>
  <si>
    <t>DEJEAN Nathalie</t>
  </si>
  <si>
    <t>CBD 09</t>
  </si>
  <si>
    <t>PERNOT Martine</t>
  </si>
  <si>
    <t>DUBOIS Michelle</t>
  </si>
  <si>
    <t>PERRIN Elodie</t>
  </si>
  <si>
    <t>DUCHESNE Viviane</t>
  </si>
  <si>
    <t>CBD 86</t>
  </si>
  <si>
    <t>PETTEGOLA Sophie</t>
  </si>
  <si>
    <t>DUCREUX Agnès</t>
  </si>
  <si>
    <t>PLEINET-BETON Isabelle</t>
  </si>
  <si>
    <t>FOUILLOUX Virginie</t>
  </si>
  <si>
    <t>RABE Corinne</t>
  </si>
  <si>
    <t>FOURNEYRON Jeanine</t>
  </si>
  <si>
    <t>RAYNAUD Corinne</t>
  </si>
  <si>
    <t>GIORDANO Emile</t>
  </si>
  <si>
    <t>CBD 54</t>
  </si>
  <si>
    <t>ROYER Doriane</t>
  </si>
  <si>
    <t>GRANDJEAN Corinne</t>
  </si>
  <si>
    <t>TERVILLE Magalie</t>
  </si>
  <si>
    <t>CBD 85</t>
  </si>
  <si>
    <t>GREMAUD Catherine</t>
  </si>
  <si>
    <t>THIVAND Gilberte</t>
  </si>
  <si>
    <t>HAUVESPRE Cécile</t>
  </si>
  <si>
    <t>THOMAS Muriel</t>
  </si>
  <si>
    <t>ILLANA Alexandra</t>
  </si>
  <si>
    <t>CBD 47</t>
  </si>
  <si>
    <t>TURPIN Annie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</si>
  <si>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</si>
  <si>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</si>
  <si>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</si>
  <si>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</si>
  <si>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</si>
  <si>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</si>
  <si>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</si>
  <si>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</si>
  <si>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</si>
  <si>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</si>
  <si>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</si>
  <si>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</si>
  <si>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</si>
  <si>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</si>
  <si>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</si>
  <si>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</si>
  <si>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</si>
  <si>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</si>
  <si>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</si>
  <si>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</si>
  <si>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</si>
  <si>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</si>
  <si>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</si>
  <si>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</si>
  <si>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</si>
  <si>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</si>
  <si>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</si>
  <si>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</si>
  <si>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</si>
  <si>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</si>
  <si>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</si>
  <si>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</si>
  <si>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</si>
  <si>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</si>
  <si>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</si>
  <si>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</si>
  <si>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</si>
  <si>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</si>
  <si>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</si>
  <si>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</si>
  <si>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</si>
  <si>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</si>
  <si>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</si>
  <si>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</si>
  <si>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</si>
  <si>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</si>
  <si>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</si>
  <si>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</si>
  <si>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</si>
  <si>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</si>
  <si>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</si>
  <si>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</si>
  <si>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</si>
  <si>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</si>
  <si>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</si>
  <si>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LM1</t>
  </si>
  <si>
    <t>ABRATE Didier</t>
  </si>
  <si>
    <t>CBD 06</t>
  </si>
  <si>
    <t>LANDRAUD Patrice</t>
  </si>
  <si>
    <t>ALAIMO Daniel</t>
  </si>
  <si>
    <t>LARROQUE David</t>
  </si>
  <si>
    <t>BAL Jérôme</t>
  </si>
  <si>
    <t>LEVIEUX Jérôme</t>
  </si>
  <si>
    <t>BELLIO Luc</t>
  </si>
  <si>
    <t>MANCUSO Gaétan</t>
  </si>
  <si>
    <t>BERAUD Laurent</t>
  </si>
  <si>
    <t>MARTINEZ Rémi</t>
  </si>
  <si>
    <t>BERTRAND Jean-Luc</t>
  </si>
  <si>
    <t>MOLAGER Julien</t>
  </si>
  <si>
    <t>BILON Emmanuel</t>
  </si>
  <si>
    <t>MOLLARD Philippe</t>
  </si>
  <si>
    <t>CHEMARIN Eddy</t>
  </si>
  <si>
    <t>MONCENIS Olivier</t>
  </si>
  <si>
    <t>CONDRO Gérard</t>
  </si>
  <si>
    <t>PERCHERANCIER Anthony</t>
  </si>
  <si>
    <t>COSTE CHAREIRE Régis</t>
  </si>
  <si>
    <t>PEYRON-GERARD Nicolas</t>
  </si>
  <si>
    <t>DIDIER Damien</t>
  </si>
  <si>
    <t>POYET Frédéric</t>
  </si>
  <si>
    <t>DIDONA Albert</t>
  </si>
  <si>
    <t>RAPOUD Alain</t>
  </si>
  <si>
    <t>DULAC Sébastien</t>
  </si>
  <si>
    <t>TASSA Michel</t>
  </si>
  <si>
    <t>FAURE Maxime</t>
  </si>
  <si>
    <t>TRIOMPHE Loïc</t>
  </si>
  <si>
    <t>FOURNIER Thierry</t>
  </si>
  <si>
    <t>VERNE Patrick</t>
  </si>
  <si>
    <t>GONDRAND Gérard</t>
  </si>
  <si>
    <t>VIRET Christophe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</si>
  <si>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</si>
  <si>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</si>
  <si>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</si>
  <si>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</si>
  <si>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</si>
  <si>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</si>
  <si>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</si>
  <si>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</si>
  <si>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</si>
  <si>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</si>
  <si>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</si>
  <si>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</si>
  <si>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</si>
  <si>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</si>
  <si>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</si>
  <si>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</si>
  <si>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</si>
  <si>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</si>
  <si>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</si>
  <si>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</si>
  <si>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</si>
  <si>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</si>
  <si>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</si>
  <si>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</si>
  <si>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</si>
  <si>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</si>
  <si>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</si>
  <si>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</si>
  <si>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</si>
  <si>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</si>
  <si>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</si>
  <si>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</si>
  <si>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</si>
  <si>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</si>
  <si>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</si>
  <si>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</si>
  <si>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</si>
  <si>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</si>
  <si>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</si>
  <si>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</si>
  <si>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</si>
  <si>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</si>
  <si>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</si>
  <si>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</si>
  <si>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</si>
  <si>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</si>
  <si>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</si>
  <si>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</si>
  <si>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</si>
  <si>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</si>
  <si>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</si>
  <si>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</si>
  <si>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</si>
  <si>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</si>
  <si>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</si>
  <si>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LM2</t>
  </si>
  <si>
    <t>ARMAND Nicolas</t>
  </si>
  <si>
    <t>GUILLERMO Fabrice</t>
  </si>
  <si>
    <t>ARNOLDI Aristide</t>
  </si>
  <si>
    <t>LAMBERT Bernard</t>
  </si>
  <si>
    <t>AUDIGIER Jean-Marc</t>
  </si>
  <si>
    <t>LEFAURE Didier</t>
  </si>
  <si>
    <t>BARBIER Arthur</t>
  </si>
  <si>
    <t>MEUNIER Jean-Marc</t>
  </si>
  <si>
    <t>BEAUREGARD Jean-Pierre</t>
  </si>
  <si>
    <t>MURET Ludovic</t>
  </si>
  <si>
    <t>BECKER André</t>
  </si>
  <si>
    <t>MUSSEL Pierre</t>
  </si>
  <si>
    <t>BERAUD Loïc</t>
  </si>
  <si>
    <t>PAILLARD Brice</t>
  </si>
  <si>
    <t>BESNARD Ludovic</t>
  </si>
  <si>
    <t>PLAN Romain</t>
  </si>
  <si>
    <t>BREAS Philippe</t>
  </si>
  <si>
    <t>PLAUD Philippe</t>
  </si>
  <si>
    <t>CAPRIA Rosario</t>
  </si>
  <si>
    <t>POURREAUX Sébastien</t>
  </si>
  <si>
    <t>CBD 37</t>
  </si>
  <si>
    <t>CHANEL Hubert</t>
  </si>
  <si>
    <t>REZEAU Frédéric</t>
  </si>
  <si>
    <t>CHARRA Nicolas</t>
  </si>
  <si>
    <t>RIVOLLIER Gaétan</t>
  </si>
  <si>
    <t>CHAUDAGNE Damien</t>
  </si>
  <si>
    <t>ROMAND Yves</t>
  </si>
  <si>
    <t>CORGIER Nicolas</t>
  </si>
  <si>
    <t>VALLIER Tom</t>
  </si>
  <si>
    <t>DEMONAZ Fabrice</t>
  </si>
  <si>
    <t>VANHELDER Serge</t>
  </si>
  <si>
    <t>DRUJON Louis</t>
  </si>
  <si>
    <t>VARILLON David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</si>
  <si>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</si>
  <si>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</si>
  <si>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</si>
  <si>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</si>
  <si>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</si>
  <si>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</si>
  <si>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</si>
  <si>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</si>
  <si>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</si>
  <si>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</si>
  <si>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</si>
  <si>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</si>
  <si>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</si>
  <si>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</si>
  <si>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</si>
  <si>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</si>
  <si>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;-**qs</t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</si>
  <si>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</si>
  <si>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</si>
  <si>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</si>
  <si>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</si>
  <si>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</si>
  <si>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</si>
  <si>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</si>
  <si>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</si>
  <si>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</si>
  <si>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</si>
  <si>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</si>
  <si>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</si>
  <si>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</si>
  <si>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</si>
  <si>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</si>
  <si>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</si>
  <si>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</si>
  <si>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</si>
  <si>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</si>
  <si>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</si>
  <si>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</si>
  <si>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</si>
  <si>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</si>
  <si>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</si>
  <si>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</si>
  <si>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</si>
  <si>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</si>
  <si>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</si>
  <si>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</si>
  <si>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</si>
  <si>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</si>
  <si>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</si>
  <si>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</si>
  <si>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</si>
  <si>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</si>
  <si>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</si>
  <si>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</si>
  <si>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</si>
  <si>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</si>
  <si>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NM2</t>
  </si>
  <si>
    <t>ABRIAL Michel</t>
  </si>
  <si>
    <t>LEYRAL Kévin</t>
  </si>
  <si>
    <t>BEDIN Jérôme</t>
  </si>
  <si>
    <t>LUTTRIN Hervé</t>
  </si>
  <si>
    <t>BLANC Denis</t>
  </si>
  <si>
    <t>CBD 21</t>
  </si>
  <si>
    <t>MARCHAND Marc</t>
  </si>
  <si>
    <t>CBD 83</t>
  </si>
  <si>
    <t>CHABERT Julien</t>
  </si>
  <si>
    <t>CBD 03</t>
  </si>
  <si>
    <t>MARRES Christian</t>
  </si>
  <si>
    <t>CHEVALIER Jean-Paul</t>
  </si>
  <si>
    <t>MARSENS Frédéric</t>
  </si>
  <si>
    <t>CHEVRAY Anthony</t>
  </si>
  <si>
    <t>MUSSEL Philippe</t>
  </si>
  <si>
    <t>COINDRE Jean-Marc</t>
  </si>
  <si>
    <t>PAULHIAC Pierre</t>
  </si>
  <si>
    <t>DEVISE Hervé</t>
  </si>
  <si>
    <t>PETIT Jean-Paul</t>
  </si>
  <si>
    <t>DUBIEZ Martial</t>
  </si>
  <si>
    <t>PLANET Jean-Philippe</t>
  </si>
  <si>
    <t>DUMARCHER Jean-Luc</t>
  </si>
  <si>
    <t>CBD26</t>
  </si>
  <si>
    <t>POINARD Yann</t>
  </si>
  <si>
    <t>DURAND Mathieu</t>
  </si>
  <si>
    <t>RIVAUX Stéphane</t>
  </si>
  <si>
    <t>ESCOFFIER Sébastien</t>
  </si>
  <si>
    <t>ROMATIER Jean-Claude</t>
  </si>
  <si>
    <t>GOBIN Cédric</t>
  </si>
  <si>
    <t>ROUSTAIN Stéphane</t>
  </si>
  <si>
    <t>GUERREIRO Laurent</t>
  </si>
  <si>
    <t>ROUX Jean-Pierre</t>
  </si>
  <si>
    <t>HAMMON Anthony</t>
  </si>
  <si>
    <t>TABARINI Gérard</t>
  </si>
  <si>
    <t>LAUGIER Roland</t>
  </si>
  <si>
    <t>VIVENZIO Mario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</si>
  <si>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</si>
  <si>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</si>
  <si>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</si>
  <si>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</si>
  <si>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</si>
  <si>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</si>
  <si>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</si>
  <si>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</si>
  <si>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</si>
  <si>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</si>
  <si>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</si>
  <si>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</si>
  <si>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</si>
  <si>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</si>
  <si>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</si>
  <si>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</si>
  <si>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 xml:space="preserve">  </t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</si>
  <si>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</si>
  <si>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</si>
  <si>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</si>
  <si>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</si>
  <si>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</si>
  <si>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</si>
  <si>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</si>
  <si>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</si>
  <si>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</si>
  <si>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</si>
  <si>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</si>
  <si>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</si>
  <si>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</si>
  <si>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</si>
  <si>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</si>
  <si>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</si>
  <si>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</si>
  <si>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</si>
  <si>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</si>
  <si>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</si>
  <si>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</si>
  <si>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</si>
  <si>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</si>
  <si>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</si>
  <si>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</si>
  <si>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</si>
  <si>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</si>
  <si>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</si>
  <si>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</si>
  <si>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</si>
  <si>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</si>
  <si>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</si>
  <si>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</si>
  <si>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</si>
  <si>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</si>
  <si>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</si>
  <si>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</si>
  <si>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</si>
  <si>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DOUBLES</t>
    </r>
  </si>
  <si>
    <t>NM3</t>
  </si>
  <si>
    <t>13B</t>
  </si>
  <si>
    <t>ALABOUVETTE Thomas</t>
  </si>
  <si>
    <t>LEQUIN Marcel</t>
  </si>
  <si>
    <t>CBD 90</t>
  </si>
  <si>
    <t>13A</t>
  </si>
  <si>
    <t>BENOIT Jean</t>
  </si>
  <si>
    <t>9B</t>
  </si>
  <si>
    <t>LOUIS Jean-Marc</t>
  </si>
  <si>
    <t>BETTANT André</t>
  </si>
  <si>
    <t>10C</t>
  </si>
  <si>
    <t>MARTINEAU Bernard</t>
  </si>
  <si>
    <t>13C</t>
  </si>
  <si>
    <t>BILLON Christophe</t>
  </si>
  <si>
    <t>CBD 45</t>
  </si>
  <si>
    <t>14C</t>
  </si>
  <si>
    <t>MERCIER Pierre</t>
  </si>
  <si>
    <t>BONNET Nicolas</t>
  </si>
  <si>
    <t>MONTAGNE Stéphane</t>
  </si>
  <si>
    <t>BRAUD Benjamin</t>
  </si>
  <si>
    <t>CBD 17</t>
  </si>
  <si>
    <t>9C</t>
  </si>
  <si>
    <t>NOVEL Jean-Claude</t>
  </si>
  <si>
    <t>CHANUT Pierre</t>
  </si>
  <si>
    <t>NOYER Gilles</t>
  </si>
  <si>
    <t>CBD 11</t>
  </si>
  <si>
    <t>CHAPARD Pascal</t>
  </si>
  <si>
    <t>CBD 44</t>
  </si>
  <si>
    <t>14A</t>
  </si>
  <si>
    <t>PIALLAT Camille</t>
  </si>
  <si>
    <t>11A</t>
  </si>
  <si>
    <t>CHARRIOT Franck</t>
  </si>
  <si>
    <t>PILLAT Philippe</t>
  </si>
  <si>
    <t>CLAVIER Emmanuel</t>
  </si>
  <si>
    <t>RABATEL Gabriel</t>
  </si>
  <si>
    <t>COMBIER Marcel</t>
  </si>
  <si>
    <t>16A</t>
  </si>
  <si>
    <t>REGACHE Jordan</t>
  </si>
  <si>
    <t>DALZOVO Christophe</t>
  </si>
  <si>
    <t>CBD 32</t>
  </si>
  <si>
    <t>RIVOIRE Gilles</t>
  </si>
  <si>
    <t>16B</t>
  </si>
  <si>
    <t>DISSON Jonathan</t>
  </si>
  <si>
    <t>ROBIN Yvan</t>
  </si>
  <si>
    <t>DREVET Jean-Claude</t>
  </si>
  <si>
    <t>9A</t>
  </si>
  <si>
    <t>ROMAND Stéphane</t>
  </si>
  <si>
    <t>DREVON Thierry</t>
  </si>
  <si>
    <t>CBD 974</t>
  </si>
  <si>
    <t>SARREY Jean-François</t>
  </si>
  <si>
    <t>12B</t>
  </si>
  <si>
    <t>ECOCHARD Patrick</t>
  </si>
  <si>
    <t>11C</t>
  </si>
  <si>
    <t>SIMON Kylian</t>
  </si>
  <si>
    <t>CBD 88</t>
  </si>
  <si>
    <t>12C</t>
  </si>
  <si>
    <t>FIAT Brice</t>
  </si>
  <si>
    <t>15B</t>
  </si>
  <si>
    <t>SUIRE Damien</t>
  </si>
  <si>
    <t>CBD 65</t>
  </si>
  <si>
    <t>FULCRAND David</t>
  </si>
  <si>
    <t>TOINET Gérard</t>
  </si>
  <si>
    <t>14B</t>
  </si>
  <si>
    <t>GALLAND Nicolas</t>
  </si>
  <si>
    <t>10B</t>
  </si>
  <si>
    <t>TOLMOS Valentin</t>
  </si>
  <si>
    <t>CBD 84</t>
  </si>
  <si>
    <t>15A</t>
  </si>
  <si>
    <t>GARNAUD Stéphane</t>
  </si>
  <si>
    <t>TRACANELLI Stéphane</t>
  </si>
  <si>
    <t>12A</t>
  </si>
  <si>
    <t>GUERPILLON Yohann</t>
  </si>
  <si>
    <t>10A</t>
  </si>
  <si>
    <t>TRONCY Pascal</t>
  </si>
  <si>
    <t>GUYOT Olivier</t>
  </si>
  <si>
    <t>WESTERLYNCK Cédric</t>
  </si>
  <si>
    <t>CBD 62</t>
  </si>
  <si>
    <t>11B</t>
  </si>
  <si>
    <t>LAISSUS Alain</t>
  </si>
  <si>
    <t>15C</t>
  </si>
  <si>
    <t>ZIMMER Gérard</t>
  </si>
  <si>
    <t>CBD 33</t>
  </si>
  <si>
    <t>16C</t>
  </si>
  <si>
    <t>LAMBERT Aurélien</t>
  </si>
  <si>
    <t>ZINI Alain</t>
  </si>
  <si>
    <t>Office</t>
  </si>
  <si>
    <t>9D</t>
  </si>
  <si>
    <t>10D</t>
  </si>
  <si>
    <t>11D</t>
  </si>
  <si>
    <t>12D</t>
  </si>
  <si>
    <t>13D</t>
  </si>
  <si>
    <t>14D</t>
  </si>
  <si>
    <t>15D</t>
  </si>
  <si>
    <t>16D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</si>
  <si>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</si>
  <si>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</si>
  <si>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</si>
  <si>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</si>
  <si>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</si>
  <si>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</si>
  <si>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</si>
  <si>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</si>
  <si>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</si>
  <si>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</si>
  <si>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</si>
  <si>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</si>
  <si>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</si>
  <si>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</si>
  <si>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</si>
  <si>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</si>
  <si>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</si>
  <si>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</si>
  <si>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</si>
  <si>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</si>
  <si>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</si>
  <si>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</si>
  <si>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</si>
  <si>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</si>
  <si>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</si>
  <si>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</si>
  <si>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</si>
  <si>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</si>
  <si>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</si>
  <si>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</si>
  <si>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</si>
  <si>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</si>
  <si>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POULE 9</t>
  </si>
  <si>
    <t>POULE 10</t>
  </si>
  <si>
    <t>POULE 11</t>
  </si>
  <si>
    <t>POULE 12</t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</si>
  <si>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</si>
  <si>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</si>
  <si>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</si>
  <si>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</si>
  <si>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</si>
  <si>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</si>
  <si>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</si>
  <si>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</si>
  <si>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</si>
  <si>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</si>
  <si>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</si>
  <si>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</si>
  <si>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</si>
  <si>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</si>
  <si>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</si>
  <si>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</si>
  <si>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POULE 13</t>
  </si>
  <si>
    <t>POULE 14</t>
  </si>
  <si>
    <t>POULE 15</t>
  </si>
  <si>
    <t>POULE 16</t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</si>
  <si>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</si>
  <si>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</si>
  <si>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</si>
  <si>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</si>
  <si>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</si>
  <si>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</si>
  <si>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</si>
  <si>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</si>
  <si>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</si>
  <si>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</si>
  <si>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</si>
  <si>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</si>
  <si>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</si>
  <si>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</si>
  <si>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</si>
  <si>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</si>
  <si>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</si>
  <si>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16EME DE FINALE</t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</si>
  <si>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</si>
  <si>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11- </t>
    </r>
    <r>
      <rPr>
        <rFont val="Nunito"/>
        <b/>
        <color theme="1"/>
        <sz val="10.0"/>
      </rPr>
      <t>2</t>
    </r>
  </si>
  <si>
    <t>8EME DE FINALE</t>
  </si>
  <si>
    <r>
      <rPr>
        <rFont val="Nunito"/>
        <color theme="1"/>
        <sz val="6.0"/>
      </rPr>
      <t xml:space="preserve">13-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</si>
  <si>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</si>
  <si>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</si>
  <si>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9-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</si>
  <si>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10-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</si>
  <si>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</si>
  <si>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</si>
  <si>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</si>
  <si>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</si>
  <si>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</si>
  <si>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</si>
  <si>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</si>
  <si>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</si>
  <si>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</si>
  <si>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</si>
  <si>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</si>
  <si>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9-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</si>
  <si>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</si>
  <si>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</si>
  <si>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</si>
  <si>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</si>
  <si>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10-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</si>
  <si>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</si>
  <si>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</si>
  <si>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</si>
  <si>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</si>
  <si>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</si>
  <si>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</si>
  <si>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</si>
  <si>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</si>
  <si>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</si>
  <si>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</si>
  <si>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</si>
  <si>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</si>
  <si>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</si>
  <si>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/>
        <color theme="1"/>
        <sz val="18.0"/>
      </rPr>
      <t>- DOUBLES</t>
    </r>
  </si>
  <si>
    <t>NM4</t>
  </si>
  <si>
    <t>ARMAND Christophe</t>
  </si>
  <si>
    <t>FONTAINE Jean-Michel</t>
  </si>
  <si>
    <t>AUJOGUE Philippe</t>
  </si>
  <si>
    <t>GUENAND Willy</t>
  </si>
  <si>
    <t>AZERARAK Alexandre</t>
  </si>
  <si>
    <t>GUILLAUME Laurent</t>
  </si>
  <si>
    <t>BALDI Damien</t>
  </si>
  <si>
    <t>INDERCHIT Loïc</t>
  </si>
  <si>
    <t>BELEZY Gérard</t>
  </si>
  <si>
    <t>LAYS Jean-Christophe</t>
  </si>
  <si>
    <t>BERNARD Bastien</t>
  </si>
  <si>
    <t>LEGRAND Michel</t>
  </si>
  <si>
    <t>BERTRAND Loïc</t>
  </si>
  <si>
    <t>MANDON Thierry</t>
  </si>
  <si>
    <t>BEZUIT Maurice</t>
  </si>
  <si>
    <t>MANTERO Camille</t>
  </si>
  <si>
    <t>BIDON Jean-Claude</t>
  </si>
  <si>
    <t>MATHON Eric</t>
  </si>
  <si>
    <t>BOLOMEY Vincent</t>
  </si>
  <si>
    <t>MERLE Thierry</t>
  </si>
  <si>
    <t>BROUILLOUX Yves</t>
  </si>
  <si>
    <t>MUNARI Roland</t>
  </si>
  <si>
    <t>CABAUSSEL Pierre</t>
  </si>
  <si>
    <t>PAPILLON Jacques</t>
  </si>
  <si>
    <t>CARPENTIER Rodrigue</t>
  </si>
  <si>
    <t>CBD 80</t>
  </si>
  <si>
    <t>PERROD Christophe</t>
  </si>
  <si>
    <t>CARRAS Lilian</t>
  </si>
  <si>
    <t>POULET Jean</t>
  </si>
  <si>
    <t>CHEVIET Christophe</t>
  </si>
  <si>
    <t>PRIETO David</t>
  </si>
  <si>
    <t>COULON Jean-François</t>
  </si>
  <si>
    <t>ROBERT Jérôme</t>
  </si>
  <si>
    <t>COURAND Grégory</t>
  </si>
  <si>
    <t>ROUX Thierry</t>
  </si>
  <si>
    <t>CZEKALA Philippe</t>
  </si>
  <si>
    <t>SAUSSAC Jérémy</t>
  </si>
  <si>
    <t>DESCHAMPS Benjamin</t>
  </si>
  <si>
    <t>SEARD Chrstian</t>
  </si>
  <si>
    <t>DESFONTAINE Christophe</t>
  </si>
  <si>
    <t>SPECHT Franck</t>
  </si>
  <si>
    <t>DEVAL Jean-Jacques</t>
  </si>
  <si>
    <t>CBD 46</t>
  </si>
  <si>
    <t>SUERY Sébastien</t>
  </si>
  <si>
    <t>DHOTE Pascal</t>
  </si>
  <si>
    <t>CBD 94</t>
  </si>
  <si>
    <t>TERRIER Damien</t>
  </si>
  <si>
    <t>DIANA Antoine</t>
  </si>
  <si>
    <t>TROUILLAS David</t>
  </si>
  <si>
    <t>FERRET Jean-Pierre</t>
  </si>
  <si>
    <t>CBD 30</t>
  </si>
  <si>
    <t>VIOLLEAU Joël</t>
  </si>
  <si>
    <t>CBD 79</t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</si>
  <si>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</si>
  <si>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</si>
  <si>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</si>
  <si>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</si>
  <si>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</si>
  <si>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</si>
  <si>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</si>
  <si>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</si>
  <si>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</si>
  <si>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</si>
  <si>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</si>
  <si>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</si>
  <si>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</si>
  <si>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</si>
  <si>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</si>
  <si>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</si>
  <si>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</si>
  <si>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</si>
  <si>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</si>
  <si>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</si>
  <si>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</si>
  <si>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</si>
  <si>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</si>
  <si>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</si>
  <si>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</si>
  <si>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</si>
  <si>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</si>
  <si>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</si>
  <si>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</si>
  <si>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</si>
  <si>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</si>
  <si>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</si>
  <si>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</si>
  <si>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</si>
  <si>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</si>
  <si>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</si>
  <si>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</si>
  <si>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</si>
  <si>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</si>
  <si>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</si>
  <si>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</si>
  <si>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</si>
  <si>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</si>
  <si>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</si>
  <si>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</si>
  <si>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</si>
  <si>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</si>
  <si>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</si>
  <si>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</si>
  <si>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</si>
  <si>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</si>
  <si>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</si>
  <si>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</si>
  <si>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</si>
  <si>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</si>
  <si>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</si>
  <si>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</si>
  <si>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</si>
  <si>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</si>
  <si>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</si>
  <si>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</si>
  <si>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</si>
  <si>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</si>
  <si>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</si>
  <si>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</si>
  <si>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</si>
  <si>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</si>
  <si>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</si>
  <si>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15- </t>
    </r>
    <r>
      <rPr>
        <rFont val="Nunito"/>
        <b/>
        <color theme="1"/>
        <sz val="10.0"/>
      </rPr>
      <t>2</t>
    </r>
  </si>
  <si>
    <t>10H15 -11H45</t>
  </si>
  <si>
    <r>
      <rPr>
        <rFont val="Nunito"/>
        <b/>
        <color theme="1"/>
        <sz val="6.0"/>
      </rPr>
      <t xml:space="preserve">14-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</si>
  <si>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9-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</si>
  <si>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10-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</si>
  <si>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</si>
  <si>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</si>
  <si>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</si>
  <si>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</si>
  <si>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</si>
  <si>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</si>
  <si>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</si>
  <si>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</si>
  <si>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</si>
  <si>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</si>
  <si>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</si>
  <si>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9-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</si>
  <si>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</si>
  <si>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</si>
  <si>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</si>
  <si>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</si>
  <si>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10-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</si>
  <si>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</si>
  <si>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</si>
  <si>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</si>
  <si>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</si>
  <si>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</si>
  <si>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</si>
  <si>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</si>
  <si>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</si>
  <si>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COUPE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</si>
  <si>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</si>
  <si>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</si>
  <si>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</si>
  <si>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</si>
  <si>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/>
        <color theme="1"/>
        <sz val="18.0"/>
      </rPr>
      <t>- DOUBLES</t>
    </r>
  </si>
  <si>
    <t>U18</t>
  </si>
  <si>
    <t>CS / LBR</t>
  </si>
  <si>
    <t>ARQUILLIERE Erwan</t>
  </si>
  <si>
    <t>LOI</t>
  </si>
  <si>
    <t>NESMOZ LYANNAZ Jules</t>
  </si>
  <si>
    <t>AIN</t>
  </si>
  <si>
    <t>BODENGHEIM Swuliwan</t>
  </si>
  <si>
    <t>NOR</t>
  </si>
  <si>
    <t>NICOLAS Valentin</t>
  </si>
  <si>
    <t>ARD</t>
  </si>
  <si>
    <t>BOUVIER THOMAS Lola</t>
  </si>
  <si>
    <t>ISE</t>
  </si>
  <si>
    <t>PEYRARD Jules</t>
  </si>
  <si>
    <t>BOZON Damien</t>
  </si>
  <si>
    <t>POMMIER Loris</t>
  </si>
  <si>
    <t>PACA</t>
  </si>
  <si>
    <t>CARVAT Tom</t>
  </si>
  <si>
    <t>RMDL</t>
  </si>
  <si>
    <t>ROEHRIG Eliott</t>
  </si>
  <si>
    <t>CHABANNE Maxime</t>
  </si>
  <si>
    <t>BFC</t>
  </si>
  <si>
    <t>SAROUL Romain</t>
  </si>
  <si>
    <t>CHAUX Maxime</t>
  </si>
  <si>
    <t>SERVERIN Nathan</t>
  </si>
  <si>
    <t>COTRET Emeric</t>
  </si>
  <si>
    <t>HDF</t>
  </si>
  <si>
    <t>VIALADE Cilian</t>
  </si>
  <si>
    <t>OCC</t>
  </si>
  <si>
    <t>COTTANCIN Tom</t>
  </si>
  <si>
    <t>COUSIN Luas</t>
  </si>
  <si>
    <t>DESROCHES Alexis</t>
  </si>
  <si>
    <t>GALLIOU Laurys</t>
  </si>
  <si>
    <t>GARDES Noé</t>
  </si>
  <si>
    <t>LOCHE Gaétan</t>
  </si>
  <si>
    <t>DRO</t>
  </si>
  <si>
    <t>MALLOT Ilan</t>
  </si>
  <si>
    <t>AUV</t>
  </si>
  <si>
    <t>MICHELAS Thomas</t>
  </si>
  <si>
    <t>PARTIE 1 : 13H30 - 15H00</t>
  </si>
  <si>
    <t>PARTIE 2 : 15H45 - 17H15</t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</si>
  <si>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</si>
  <si>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</si>
  <si>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</si>
  <si>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</si>
  <si>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</si>
  <si>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</si>
  <si>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</si>
  <si>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</si>
  <si>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</si>
  <si>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</si>
  <si>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</si>
  <si>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</si>
  <si>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</si>
  <si>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</si>
  <si>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</si>
  <si>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</si>
  <si>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</si>
  <si>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</si>
  <si>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</si>
  <si>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</si>
  <si>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</si>
  <si>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</si>
  <si>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</si>
  <si>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</si>
  <si>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</si>
  <si>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</si>
  <si>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</si>
  <si>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</si>
  <si>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</si>
  <si>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</si>
  <si>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</si>
  <si>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</si>
  <si>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CHAMPIONNAT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</si>
  <si>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</si>
  <si>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</si>
  <si>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</si>
  <si>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</si>
  <si>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</si>
  <si>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</si>
  <si>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</si>
  <si>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</si>
  <si>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</si>
  <si>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</si>
  <si>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</si>
  <si>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</si>
  <si>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</si>
  <si>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</si>
  <si>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</si>
  <si>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</si>
  <si>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COUPE DE FRANCE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</si>
  <si>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</si>
  <si>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</si>
  <si>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</si>
  <si>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</si>
  <si>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</si>
  <si>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</si>
  <si>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</si>
  <si>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</si>
  <si>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/>
        <color theme="1"/>
        <sz val="18.0"/>
      </rPr>
      <t>- DOUBLES</t>
    </r>
  </si>
  <si>
    <t>U15</t>
  </si>
  <si>
    <t>BADINAND Maxim</t>
  </si>
  <si>
    <t>MOIROUD Tom</t>
  </si>
  <si>
    <t>BODENGHEIM Laurenzo</t>
  </si>
  <si>
    <t>POMAREL Lucas</t>
  </si>
  <si>
    <t>BRUNEL Liorys</t>
  </si>
  <si>
    <t>RENAULT Kilian</t>
  </si>
  <si>
    <t>CINIER Léa</t>
  </si>
  <si>
    <t>RENAUX Timéo</t>
  </si>
  <si>
    <t>IDF</t>
  </si>
  <si>
    <t>CHARRE Jade</t>
  </si>
  <si>
    <t>SAGE Timéo</t>
  </si>
  <si>
    <t>CHAMPON Clara</t>
  </si>
  <si>
    <t>SANCHEZ Julien</t>
  </si>
  <si>
    <t>RDML</t>
  </si>
  <si>
    <t>DESROCHES Emilie</t>
  </si>
  <si>
    <t>THERMOZ Mathilde</t>
  </si>
  <si>
    <t>DE STEFANI Fabio</t>
  </si>
  <si>
    <t>VEYRAND Léonie</t>
  </si>
  <si>
    <t>ESCALLIER Sarah</t>
  </si>
  <si>
    <t>FILIPPONE Julian</t>
  </si>
  <si>
    <t>FILLION ROBIN Maëva</t>
  </si>
  <si>
    <t>2SAV</t>
  </si>
  <si>
    <t>GUILLOT Nolan</t>
  </si>
  <si>
    <t>JEAN Victorien</t>
  </si>
  <si>
    <t>LE BRIS Hugo</t>
  </si>
  <si>
    <t>LEROY Samuel</t>
  </si>
  <si>
    <t>MARTINAUX Robin</t>
  </si>
  <si>
    <t>BARRAGES : 18H00 -19H30</t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</si>
  <si>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</si>
  <si>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</si>
  <si>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</si>
  <si>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</si>
  <si>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</si>
  <si>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</si>
  <si>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</si>
  <si>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</si>
  <si>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</si>
  <si>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</si>
  <si>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</si>
  <si>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</si>
  <si>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</si>
  <si>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</si>
  <si>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</si>
  <si>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</si>
  <si>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</si>
  <si>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</si>
  <si>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</si>
  <si>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</si>
  <si>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</si>
  <si>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</si>
  <si>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</si>
  <si>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</si>
  <si>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</si>
  <si>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</si>
  <si>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</si>
  <si>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</si>
  <si>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</si>
  <si>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</si>
  <si>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</si>
  <si>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</si>
  <si>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CHAMPIONNAT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</si>
  <si>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</si>
  <si>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</si>
  <si>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</si>
  <si>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</si>
  <si>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</si>
  <si>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</si>
  <si>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</si>
  <si>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</si>
  <si>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</si>
  <si>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</si>
  <si>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</si>
  <si>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</si>
  <si>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</si>
  <si>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</si>
  <si>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</si>
  <si>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</si>
  <si>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COUPE DE FRANCE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</si>
  <si>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</si>
  <si>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</si>
  <si>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</si>
  <si>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</si>
  <si>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</si>
  <si>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</si>
  <si>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</si>
  <si>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3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</si>
</sst>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9">
    <font>
      <sz val="10.0"/>
      <color rgb="FF000000"/>
      <name val="Arial"/>
      <scheme val="minor"/>
    </font>
    <font>
      <color theme="1"/>
      <name val="Nunito"/>
    </font>
    <font>
      <b/>
      <sz val="18.0"/>
      <color theme="1"/>
      <name val="Nunito"/>
    </font>
    <font>
      <b/>
      <color theme="1"/>
      <name val="Nunito"/>
    </font>
    <font>
      <b/>
      <sz val="14.0"/>
      <color theme="1"/>
      <name val="&quot;Fira Sans Condensed&quot;"/>
    </font>
    <font>
      <b/>
      <sz val="9.0"/>
      <color rgb="FFFFFFFF"/>
      <name val="&quot;Fira Sans Condensed&quot;"/>
    </font>
    <font/>
    <font>
      <color theme="1"/>
      <name val="Arial"/>
    </font>
    <font>
      <b/>
      <sz val="10.0"/>
      <color theme="1"/>
      <name val="Nunito"/>
    </font>
    <font>
      <color rgb="FF000000"/>
      <name val="Nunito"/>
    </font>
    <font>
      <sz val="10.0"/>
      <color theme="1"/>
      <name val="Nunito"/>
    </font>
    <font>
      <b/>
      <color rgb="FF26A69A"/>
      <name val="Nunito"/>
    </font>
    <font>
      <b/>
      <color rgb="FF666666"/>
      <name val="Nunito"/>
    </font>
    <font>
      <b/>
      <color rgb="FF783F04"/>
      <name val="Nunito"/>
    </font>
    <font>
      <b/>
      <color rgb="FFF7CB4D"/>
      <name val="Nunito"/>
    </font>
    <font>
      <sz val="8.0"/>
      <color theme="1"/>
      <name val="Nunito"/>
    </font>
    <font>
      <b/>
      <sz val="8.0"/>
      <color rgb="FF26A69A"/>
      <name val="Nunito"/>
    </font>
    <font>
      <sz val="5.0"/>
      <color theme="1"/>
      <name val="Nunito"/>
    </font>
    <font>
      <b/>
      <sz val="8.0"/>
      <color rgb="FF666666"/>
      <name val="Nunito"/>
    </font>
    <font>
      <b/>
      <sz val="8.0"/>
      <color rgb="FF783F04"/>
      <name val="Nunito"/>
    </font>
    <font>
      <b/>
      <sz val="8.0"/>
      <color theme="6"/>
      <name val="Nunito"/>
    </font>
    <font>
      <sz val="8.0"/>
      <color rgb="FFFFFFFF"/>
      <name val="Nunito"/>
    </font>
    <font>
      <sz val="9.0"/>
      <color theme="1"/>
      <name val="Nunito"/>
    </font>
    <font>
      <i/>
      <sz val="7.0"/>
      <color theme="1"/>
      <name val="Nunito"/>
    </font>
    <font>
      <b/>
      <sz val="9.0"/>
      <color theme="1"/>
      <name val="Nunito"/>
    </font>
    <font>
      <b/>
      <sz val="8.0"/>
      <color rgb="FFFFFFFF"/>
      <name val="Nunito"/>
    </font>
    <font>
      <b/>
      <i/>
      <sz val="8.0"/>
      <color rgb="FFFFFFFF"/>
      <name val="Nunito"/>
    </font>
    <font>
      <sz val="8.0"/>
      <color rgb="FF783F04"/>
      <name val="Nunito"/>
    </font>
    <font>
      <sz val="8.0"/>
      <color theme="6"/>
      <name val="Nunito"/>
    </font>
    <font>
      <b/>
      <color rgb="FFFFFFFF"/>
      <name val="Nunito"/>
    </font>
    <font>
      <i/>
      <sz val="8.0"/>
      <color theme="1"/>
      <name val="Nunito"/>
    </font>
    <font>
      <color theme="1"/>
      <name val="Arial"/>
      <scheme val="minor"/>
    </font>
    <font>
      <sz val="6.0"/>
      <color theme="1"/>
      <name val="Nunito"/>
    </font>
    <font>
      <b/>
      <color theme="1"/>
      <name val="Arial"/>
    </font>
    <font>
      <b/>
      <color rgb="FF000000"/>
      <name val="Nunito"/>
    </font>
    <font>
      <b/>
      <sz val="8.0"/>
      <color theme="1"/>
      <name val="Nunito"/>
    </font>
    <font>
      <b/>
      <sz val="5.0"/>
      <color theme="1"/>
      <name val="Nunito"/>
    </font>
    <font>
      <b/>
      <i/>
      <sz val="7.0"/>
      <color theme="1"/>
      <name val="Nunito"/>
    </font>
    <font>
      <b/>
      <i/>
      <sz val="8.0"/>
      <color theme="1"/>
      <name val="Nunito"/>
    </font>
    <font>
      <b/>
      <color theme="1"/>
      <name val="Arial"/>
      <scheme val="minor"/>
    </font>
    <font>
      <b/>
      <sz val="6.0"/>
      <color theme="1"/>
      <name val="Nunito"/>
    </font>
    <font>
      <sz val="8.0"/>
      <color rgb="FF666666"/>
      <name val="Nunito"/>
    </font>
    <font>
      <sz val="8.0"/>
      <color theme="8"/>
      <name val="Nunito"/>
    </font>
    <font>
      <b/>
      <sz val="9.0"/>
      <color rgb="FFFFFFFF"/>
      <name val="Fira Sans Condensed"/>
    </font>
    <font>
      <color rgb="FF000000"/>
      <name val="Arial"/>
    </font>
    <font>
      <b/>
      <sz val="9.0"/>
      <color rgb="FFFFFFFF"/>
      <name val="&quot;ȯira Sans Condensed\&quot;&quot;"/>
    </font>
    <font>
      <sz val="9.0"/>
      <color rgb="FFFFFFFF"/>
      <name val="Nunito"/>
    </font>
    <font>
      <b/>
      <sz val="9.0"/>
      <color rgb="FFFFFFFF"/>
      <name val="Nunito"/>
    </font>
    <font>
      <i/>
      <color rgb="FF000000"/>
      <name val="Nunito"/>
    </font>
  </fonts>
  <fills count="18">
    <fill>
      <patternFill patternType="none"/>
    </fill>
    <fill>
      <patternFill patternType="lightGray"/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DDF2F0"/>
        <bgColor rgb="FFDDF2F0"/>
      </patternFill>
    </fill>
    <fill>
      <patternFill patternType="solid">
        <fgColor rgb="FFEBEFF1"/>
        <bgColor rgb="FFEBEFF1"/>
      </patternFill>
    </fill>
    <fill>
      <patternFill patternType="solid">
        <fgColor rgb="FFF8F2EB"/>
        <bgColor rgb="FFF8F2EB"/>
      </patternFill>
    </fill>
    <fill>
      <patternFill patternType="solid">
        <fgColor rgb="FFFEF8E3"/>
        <bgColor rgb="FFFEF8E3"/>
      </patternFill>
    </fill>
    <fill>
      <patternFill patternType="solid">
        <fgColor rgb="FF26A69A"/>
        <bgColor rgb="FF26A69A"/>
      </patternFill>
    </fill>
    <fill>
      <patternFill patternType="solid">
        <fgColor rgb="FF666666"/>
        <bgColor rgb="FF666666"/>
      </patternFill>
    </fill>
    <fill>
      <patternFill patternType="solid">
        <fgColor rgb="FF783F04"/>
        <bgColor rgb="FF783F04"/>
      </patternFill>
    </fill>
    <fill>
      <patternFill patternType="solid">
        <fgColor rgb="FFF7CB4D"/>
        <bgColor rgb="FFF7CB4D"/>
      </patternFill>
    </fill>
    <fill>
      <patternFill patternType="solid">
        <fgColor rgb="FF674EA7"/>
        <bgColor rgb="FF674EA7"/>
      </patternFill>
    </fill>
    <fill>
      <patternFill patternType="solid">
        <fgColor rgb="FFEAE6F4"/>
        <bgColor rgb="FFEAE6F4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DAF1F3"/>
        <bgColor rgb="FFDAF1F3"/>
      </patternFill>
    </fill>
  </fills>
  <borders count="156">
    <border/>
    <border>
      <left style="thick">
        <color rgb="FFFFFFFF"/>
      </left>
      <top style="thick">
        <color rgb="FFFFFFFF"/>
      </top>
    </border>
    <border>
      <top style="thick">
        <color rgb="FFFFFFFF"/>
      </top>
    </border>
    <border>
      <right style="thick">
        <color rgb="FFFFFFFF"/>
      </right>
      <top style="thick">
        <color rgb="FFFFFFFF"/>
      </top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top style="thick">
        <color rgb="FF4285F4"/>
      </top>
    </border>
    <border>
      <top style="thick">
        <color rgb="FFEA4335"/>
      </top>
    </border>
    <border>
      <left style="medium">
        <color rgb="FF4DD0E1"/>
      </left>
      <top style="medium">
        <color rgb="FF4DD0E1"/>
      </top>
      <bottom style="medium">
        <color rgb="FF4DD0E1"/>
      </bottom>
    </border>
    <border>
      <right style="medium">
        <color rgb="FF4DD0E1"/>
      </right>
      <top style="medium">
        <color rgb="FF4DD0E1"/>
      </top>
      <bottom style="medium">
        <color rgb="FF4DD0E1"/>
      </bottom>
    </border>
    <border>
      <top style="medium">
        <color rgb="FF4DD0E1"/>
      </top>
      <bottom style="medium">
        <color rgb="FF4DD0E1"/>
      </bottom>
    </border>
    <border>
      <right style="medium">
        <color rgb="FF4DD0E1"/>
      </right>
    </border>
    <border>
      <left style="medium">
        <color rgb="FF4DD0E1"/>
      </left>
    </border>
    <border>
      <top style="medium">
        <color rgb="FF4DD0E1"/>
      </top>
    </border>
    <border>
      <bottom style="thick">
        <color rgb="FF26A69A"/>
      </bottom>
    </border>
    <border>
      <bottom style="thick">
        <color rgb="FF666666"/>
      </bottom>
    </border>
    <border>
      <bottom style="thick">
        <color rgb="FF783F04"/>
      </bottom>
    </border>
    <border>
      <bottom style="thick">
        <color rgb="FFF7CB4D"/>
      </bottom>
    </border>
    <border>
      <left style="thin">
        <color rgb="FF26A69A"/>
      </left>
      <top style="thin">
        <color rgb="FF26A69A"/>
      </top>
    </border>
    <border>
      <left style="hair">
        <color rgb="FF666666"/>
      </left>
      <top style="thin">
        <color rgb="FF26A69A"/>
      </top>
    </border>
    <border>
      <top style="thin">
        <color rgb="FF26A69A"/>
      </top>
    </border>
    <border>
      <right style="hair">
        <color rgb="FF666666"/>
      </right>
      <top style="thin">
        <color rgb="FF26A69A"/>
      </top>
    </border>
    <border>
      <right style="thin">
        <color rgb="FF26A69A"/>
      </right>
      <top style="thin">
        <color rgb="FF26A69A"/>
      </top>
    </border>
    <border>
      <left style="thin">
        <color rgb="FF666666"/>
      </left>
      <top style="thin">
        <color rgb="FF666666"/>
      </top>
    </border>
    <border>
      <left style="hair">
        <color rgb="FF666666"/>
      </left>
      <top style="thin">
        <color rgb="FF666666"/>
      </top>
    </border>
    <border>
      <top style="thin">
        <color rgb="FF666666"/>
      </top>
    </border>
    <border>
      <right style="hair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783F04"/>
      </left>
      <top style="thin">
        <color rgb="FF783F04"/>
      </top>
    </border>
    <border>
      <left style="hair">
        <color rgb="FF666666"/>
      </left>
      <top style="thin">
        <color rgb="FF783F04"/>
      </top>
    </border>
    <border>
      <top style="thin">
        <color rgb="FF783F04"/>
      </top>
    </border>
    <border>
      <right style="hair">
        <color rgb="FF666666"/>
      </right>
      <top style="thin">
        <color rgb="FF783F04"/>
      </top>
    </border>
    <border>
      <right style="thin">
        <color rgb="FF783F04"/>
      </right>
      <top style="thin">
        <color rgb="FF783F04"/>
      </top>
    </border>
    <border>
      <left style="thin">
        <color rgb="FFF7CB4D"/>
      </left>
      <top style="thin">
        <color rgb="FFF7CB4D"/>
      </top>
    </border>
    <border>
      <left style="hair">
        <color rgb="FF666666"/>
      </left>
      <top style="thin">
        <color rgb="FFF7CB4D"/>
      </top>
    </border>
    <border>
      <top style="thin">
        <color rgb="FFF7CB4D"/>
      </top>
    </border>
    <border>
      <right style="hair">
        <color rgb="FF666666"/>
      </right>
      <top style="thin">
        <color rgb="FFF7CB4D"/>
      </top>
    </border>
    <border>
      <right style="thin">
        <color rgb="FFF7CB4D"/>
      </right>
      <top style="thin">
        <color rgb="FFF7CB4D"/>
      </top>
    </border>
    <border>
      <left style="thin">
        <color rgb="FF26A69A"/>
      </left>
      <bottom style="hair">
        <color rgb="FF666666"/>
      </bottom>
    </border>
    <border>
      <left style="hair">
        <color rgb="FF666666"/>
      </left>
      <bottom style="hair">
        <color rgb="FF666666"/>
      </bottom>
    </border>
    <border>
      <bottom style="hair">
        <color rgb="FF666666"/>
      </bottom>
    </border>
    <border>
      <right style="hair">
        <color rgb="FF666666"/>
      </right>
      <bottom style="hair">
        <color rgb="FF666666"/>
      </bottom>
    </border>
    <border>
      <right style="thin">
        <color rgb="FF26A69A"/>
      </right>
      <bottom style="hair">
        <color rgb="FF666666"/>
      </bottom>
    </border>
    <border>
      <left style="thin">
        <color rgb="FF666666"/>
      </left>
      <bottom style="hair">
        <color rgb="FF666666"/>
      </bottom>
    </border>
    <border>
      <right style="thin">
        <color rgb="FF666666"/>
      </right>
      <bottom style="hair">
        <color rgb="FF666666"/>
      </bottom>
    </border>
    <border>
      <left style="thin">
        <color rgb="FF783F04"/>
      </left>
      <bottom style="hair">
        <color rgb="FF666666"/>
      </bottom>
    </border>
    <border>
      <right style="thin">
        <color rgb="FF783F04"/>
      </right>
      <bottom style="hair">
        <color rgb="FF666666"/>
      </bottom>
    </border>
    <border>
      <left style="thin">
        <color rgb="FFF7CB4D"/>
      </left>
      <bottom style="hair">
        <color rgb="FF666666"/>
      </bottom>
    </border>
    <border>
      <right style="thin">
        <color rgb="FFF7CB4D"/>
      </right>
      <bottom style="hair">
        <color rgb="FF666666"/>
      </bottom>
    </border>
    <border>
      <left style="thin">
        <color rgb="FF26A69A"/>
      </left>
    </border>
    <border>
      <left style="hair">
        <color rgb="FF666666"/>
      </left>
    </border>
    <border>
      <right style="hair">
        <color rgb="FF666666"/>
      </right>
    </border>
    <border>
      <right style="thin">
        <color rgb="FF26A69A"/>
      </right>
    </border>
    <border>
      <left style="thin">
        <color rgb="FF666666"/>
      </left>
    </border>
    <border>
      <right style="thin">
        <color rgb="FF666666"/>
      </right>
    </border>
    <border>
      <left style="thin">
        <color rgb="FF783F04"/>
      </left>
    </border>
    <border>
      <right style="thin">
        <color rgb="FF783F04"/>
      </right>
    </border>
    <border>
      <left style="thin">
        <color rgb="FFF7CB4D"/>
      </left>
    </border>
    <border>
      <right style="thin">
        <color rgb="FFF7CB4D"/>
      </right>
    </border>
    <border>
      <left style="thin">
        <color rgb="FF26A69A"/>
      </left>
      <bottom style="thin">
        <color rgb="FF26A69A"/>
      </bottom>
    </border>
    <border>
      <left style="thin">
        <color rgb="FF666666"/>
      </left>
      <bottom style="thin">
        <color rgb="FF666666"/>
      </bottom>
    </border>
    <border>
      <left style="hair">
        <color rgb="FF666666"/>
      </left>
      <bottom style="thin">
        <color rgb="FF666666"/>
      </bottom>
    </border>
    <border>
      <bottom style="thin">
        <color rgb="FF666666"/>
      </bottom>
    </border>
    <border>
      <right style="hair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783F04"/>
      </left>
      <bottom style="thin">
        <color rgb="FF783F04"/>
      </bottom>
    </border>
    <border>
      <left style="hair">
        <color rgb="FF666666"/>
      </left>
      <bottom style="thin">
        <color rgb="FF783F04"/>
      </bottom>
    </border>
    <border>
      <bottom style="thin">
        <color rgb="FF783F04"/>
      </bottom>
    </border>
    <border>
      <right style="hair">
        <color rgb="FF666666"/>
      </right>
      <bottom style="thin">
        <color rgb="FF783F04"/>
      </bottom>
    </border>
    <border>
      <right style="thin">
        <color rgb="FF783F04"/>
      </right>
      <bottom style="thin">
        <color rgb="FF783F04"/>
      </bottom>
    </border>
    <border>
      <left style="thin">
        <color rgb="FFF7CB4D"/>
      </left>
      <bottom style="thin">
        <color rgb="FFF7CB4D"/>
      </bottom>
    </border>
    <border>
      <left style="thin">
        <color rgb="FF26A69A"/>
      </left>
      <top style="thin">
        <color rgb="FF26A69A"/>
      </top>
      <bottom style="thin">
        <color rgb="FF26A69A"/>
      </bottom>
    </border>
    <border>
      <left style="hair">
        <color rgb="FFFFFFFF"/>
      </left>
      <top style="thin">
        <color rgb="FF26A69A"/>
      </top>
      <bottom style="thin">
        <color rgb="FF26A69A"/>
      </bottom>
    </border>
    <border>
      <top style="thin">
        <color rgb="FF26A69A"/>
      </top>
      <bottom style="thin">
        <color rgb="FF26A69A"/>
      </bottom>
    </border>
    <border>
      <right style="hair">
        <color rgb="FFFFFFFF"/>
      </right>
      <top style="thin">
        <color rgb="FF26A69A"/>
      </top>
      <bottom style="thin">
        <color rgb="FF26A69A"/>
      </bottom>
    </border>
    <border>
      <right style="thin">
        <color rgb="FF26A69A"/>
      </right>
      <top style="thin">
        <color rgb="FF26A69A"/>
      </top>
      <bottom style="thin">
        <color rgb="FF26A69A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left style="hair">
        <color rgb="FFFFFFFF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hair">
        <color rgb="FFFFFFFF"/>
      </righ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783F04"/>
      </left>
      <top style="thin">
        <color rgb="FF783F04"/>
      </top>
      <bottom style="thin">
        <color rgb="FF783F04"/>
      </bottom>
    </border>
    <border>
      <left style="hair">
        <color rgb="FFFFFFFF"/>
      </left>
      <top style="thin">
        <color rgb="FF783F04"/>
      </top>
      <bottom style="thin">
        <color rgb="FF783F04"/>
      </bottom>
    </border>
    <border>
      <top style="thin">
        <color rgb="FF783F04"/>
      </top>
      <bottom style="thin">
        <color rgb="FF783F04"/>
      </bottom>
    </border>
    <border>
      <right style="hair">
        <color rgb="FFFFFFFF"/>
      </right>
      <top style="thin">
        <color rgb="FF783F04"/>
      </top>
      <bottom style="thin">
        <color rgb="FF783F04"/>
      </bottom>
    </border>
    <border>
      <right style="thin">
        <color rgb="FF783F04"/>
      </right>
      <top style="thin">
        <color rgb="FF783F04"/>
      </top>
      <bottom style="thin">
        <color rgb="FF783F04"/>
      </bottom>
    </border>
    <border>
      <left style="thin">
        <color rgb="FFFBBC04"/>
      </left>
      <top style="thin">
        <color rgb="FFFBBC04"/>
      </top>
      <bottom style="thin">
        <color rgb="FFFBBC04"/>
      </bottom>
    </border>
    <border>
      <left style="hair">
        <color rgb="FFFFFFFF"/>
      </left>
      <top style="thin">
        <color rgb="FFFBBC04"/>
      </top>
      <bottom style="thin">
        <color rgb="FFFBBC04"/>
      </bottom>
    </border>
    <border>
      <top style="thin">
        <color rgb="FFFBBC04"/>
      </top>
      <bottom style="thin">
        <color rgb="FFFBBC04"/>
      </bottom>
    </border>
    <border>
      <right style="hair">
        <color rgb="FFFFFFFF"/>
      </right>
      <top style="thin">
        <color rgb="FFFBBC04"/>
      </top>
      <bottom style="thin">
        <color rgb="FFFBBC04"/>
      </bottom>
    </border>
    <border>
      <right style="thin">
        <color rgb="FFFBBC04"/>
      </right>
      <top style="thin">
        <color rgb="FFFBBC04"/>
      </top>
      <bottom style="thin">
        <color rgb="FFFBBC04"/>
      </bottom>
    </border>
    <border>
      <left style="hair">
        <color rgb="FF666666"/>
      </left>
      <bottom style="thin">
        <color rgb="FF26A69A"/>
      </bottom>
    </border>
    <border>
      <bottom style="thin">
        <color rgb="FF26A69A"/>
      </bottom>
    </border>
    <border>
      <right style="hair">
        <color rgb="FF666666"/>
      </right>
      <bottom style="thin">
        <color rgb="FF26A69A"/>
      </bottom>
    </border>
    <border>
      <right style="thin">
        <color rgb="FF26A69A"/>
      </right>
      <bottom style="thin">
        <color rgb="FF26A69A"/>
      </bottom>
    </border>
    <border>
      <left style="hair">
        <color rgb="FF666666"/>
      </left>
      <bottom style="thin">
        <color rgb="FFF7CB4D"/>
      </bottom>
    </border>
    <border>
      <bottom style="thin">
        <color rgb="FFF7CB4D"/>
      </bottom>
    </border>
    <border>
      <right style="hair">
        <color rgb="FF666666"/>
      </right>
      <bottom style="thin">
        <color rgb="FFF7CB4D"/>
      </bottom>
    </border>
    <border>
      <right style="thin">
        <color rgb="FFF7CB4D"/>
      </right>
      <bottom style="thin">
        <color rgb="FFF7CB4D"/>
      </bottom>
    </border>
    <border>
      <left style="thin">
        <color rgb="FFFBBC04"/>
      </left>
      <bottom style="thin">
        <color rgb="FFFBBC04"/>
      </bottom>
    </border>
    <border>
      <left style="hair">
        <color rgb="FFFFFFFF"/>
      </left>
      <bottom style="thin">
        <color rgb="FFFBBC04"/>
      </bottom>
    </border>
    <border>
      <bottom style="thin">
        <color rgb="FFFBBC04"/>
      </bottom>
    </border>
    <border>
      <right style="hair">
        <color rgb="FFFFFFFF"/>
      </right>
      <bottom style="thin">
        <color rgb="FFFBBC04"/>
      </bottom>
    </border>
    <border>
      <right style="thin">
        <color rgb="FFFBBC04"/>
      </right>
      <bottom style="thin">
        <color rgb="FFFBBC04"/>
      </bottom>
    </border>
    <border>
      <right style="medium">
        <color rgb="FF666666"/>
      </right>
      <top style="medium">
        <color rgb="FF666666"/>
      </top>
    </border>
    <border>
      <right style="medium">
        <color rgb="FF666666"/>
      </right>
    </border>
    <border>
      <left style="thin">
        <color rgb="FF666666"/>
      </left>
      <right style="hair">
        <color rgb="FF666666"/>
      </right>
    </border>
    <border>
      <bottom style="medium">
        <color rgb="FF666666"/>
      </bottom>
    </border>
    <border>
      <left style="thin">
        <color rgb="FF666666"/>
      </left>
      <right style="medium">
        <color rgb="FFF7CB4D"/>
      </right>
      <top style="medium">
        <color rgb="FFF7CB4D"/>
      </top>
    </border>
    <border>
      <left style="thin">
        <color rgb="FF666666"/>
      </left>
      <right style="hair">
        <color rgb="FF666666"/>
      </right>
      <bottom style="thin">
        <color rgb="FF666666"/>
      </bottom>
    </border>
    <border>
      <left style="thin">
        <color rgb="FF666666"/>
      </left>
      <right style="medium">
        <color rgb="FFF7CB4D"/>
      </right>
    </border>
    <border>
      <right style="medium">
        <color rgb="FF666666"/>
      </right>
      <bottom style="medium">
        <color rgb="FF666666"/>
      </bottom>
    </border>
    <border>
      <right style="medium">
        <color rgb="FFF7CB4D"/>
      </right>
    </border>
    <border>
      <right style="thin">
        <color rgb="FFF7CB4D"/>
      </right>
      <bottom style="medium">
        <color rgb="FFF7CB4D"/>
      </bottom>
    </border>
    <border>
      <left style="thin">
        <color rgb="FF666666"/>
      </left>
      <right style="medium">
        <color rgb="FFF7CB4D"/>
      </right>
      <bottom style="medium">
        <color rgb="FFF7CB4D"/>
      </bottom>
    </border>
    <border>
      <left style="thin">
        <color rgb="FF674EA7"/>
      </left>
      <top style="thin">
        <color rgb="FF674EA7"/>
      </top>
      <bottom style="thin">
        <color rgb="FF674EA7"/>
      </bottom>
    </border>
    <border>
      <top style="thin">
        <color rgb="FF674EA7"/>
      </top>
      <bottom style="thin">
        <color rgb="FF674EA7"/>
      </bottom>
    </border>
    <border>
      <right style="thin">
        <color rgb="FF674EA7"/>
      </right>
      <top style="thin">
        <color rgb="FF674EA7"/>
      </top>
      <bottom style="thin">
        <color rgb="FF674EA7"/>
      </bottom>
    </border>
    <border>
      <left style="thin">
        <color rgb="FF674EA7"/>
      </left>
      <right style="hair">
        <color rgb="FF666666"/>
      </right>
    </border>
    <border>
      <right style="thin">
        <color rgb="FF674EA7"/>
      </right>
    </border>
    <border>
      <right style="medium">
        <color rgb="FF783F04"/>
      </right>
      <top style="medium">
        <color rgb="FF783F04"/>
      </top>
    </border>
    <border>
      <left style="thin">
        <color rgb="FF674EA7"/>
      </left>
      <right style="hair">
        <color rgb="FF666666"/>
      </right>
      <bottom style="thin">
        <color rgb="FF674EA7"/>
      </bottom>
    </border>
    <border>
      <bottom style="thin">
        <color rgb="FF674EA7"/>
      </bottom>
    </border>
    <border>
      <right style="hair">
        <color rgb="FF666666"/>
      </right>
      <bottom style="thin">
        <color rgb="FF674EA7"/>
      </bottom>
    </border>
    <border>
      <right style="thin">
        <color rgb="FF674EA7"/>
      </right>
      <bottom style="thin">
        <color rgb="FF674EA7"/>
      </bottom>
    </border>
    <border>
      <right style="medium">
        <color rgb="FF783F04"/>
      </right>
    </border>
    <border>
      <right style="thin">
        <color rgb="FF783F04"/>
      </right>
      <bottom style="medium">
        <color rgb="FF783F04"/>
      </bottom>
    </border>
    <border>
      <right style="medium">
        <color rgb="FF783F04"/>
      </right>
      <bottom style="medium">
        <color rgb="FF783F04"/>
      </bottom>
    </border>
    <border>
      <right style="medium">
        <color rgb="FFF7CB4D"/>
      </right>
      <top style="medium">
        <color rgb="FFF7CB4D"/>
      </top>
    </border>
    <border>
      <right style="medium">
        <color rgb="FFF7CB4D"/>
      </right>
      <bottom style="medium">
        <color rgb="FFF7CB4D"/>
      </bottom>
    </border>
    <border>
      <left style="thin">
        <color rgb="FF4DD0E1"/>
      </left>
    </border>
    <border>
      <right style="thin">
        <color rgb="FF4DD0E1"/>
      </right>
    </border>
    <border>
      <left style="thin">
        <color rgb="FF4DD0E1"/>
      </left>
      <top style="thin">
        <color rgb="FF4DD0E1"/>
      </top>
      <bottom style="medium">
        <color rgb="FF4DD0E1"/>
      </bottom>
    </border>
    <border>
      <right style="medium">
        <color rgb="FF4DD0E1"/>
      </right>
      <top style="thin">
        <color rgb="FF4DD0E1"/>
      </top>
      <bottom style="medium">
        <color rgb="FF4DD0E1"/>
      </bottom>
    </border>
    <border>
      <top style="thin">
        <color rgb="FF4DD0E1"/>
      </top>
      <bottom style="medium">
        <color rgb="FF4DD0E1"/>
      </bottom>
    </border>
    <border>
      <left style="thin">
        <color rgb="FF8989EB"/>
      </left>
      <top style="thin">
        <color rgb="FF8989EB"/>
      </top>
      <bottom style="thin">
        <color rgb="FF8989EB"/>
      </bottom>
    </border>
    <border>
      <top style="thin">
        <color rgb="FF8989EB"/>
      </top>
      <bottom style="thin">
        <color rgb="FF8989EB"/>
      </bottom>
    </border>
    <border>
      <right style="thin">
        <color rgb="FF8989EB"/>
      </right>
      <top style="thin">
        <color rgb="FF8989EB"/>
      </top>
      <bottom style="thin">
        <color rgb="FF8989EB"/>
      </bottom>
    </border>
    <border>
      <left style="thin">
        <color rgb="FF8989EB"/>
      </left>
      <right style="hair">
        <color rgb="FF666666"/>
      </right>
    </border>
    <border>
      <right style="thin">
        <color rgb="FF8989EB"/>
      </right>
    </border>
    <border>
      <bottom style="medium">
        <color rgb="FF26A69A"/>
      </bottom>
    </border>
    <border>
      <right style="medium">
        <color rgb="FF26A69A"/>
      </right>
      <top style="medium">
        <color rgb="FF26A69A"/>
      </top>
    </border>
    <border>
      <left style="thin">
        <color rgb="FF8989EB"/>
      </left>
      <right style="hair">
        <color rgb="FF666666"/>
      </right>
      <bottom style="thin">
        <color rgb="FF8989EB"/>
      </bottom>
    </border>
    <border>
      <bottom style="thin">
        <color rgb="FF8989EB"/>
      </bottom>
    </border>
    <border>
      <right style="hair">
        <color rgb="FF666666"/>
      </right>
      <bottom style="thin">
        <color rgb="FF8989EB"/>
      </bottom>
    </border>
    <border>
      <right style="thin">
        <color rgb="FF8989EB"/>
      </right>
      <bottom style="thin">
        <color rgb="FF8989EB"/>
      </bottom>
    </border>
    <border>
      <right style="medium">
        <color rgb="FF26A69A"/>
      </right>
    </border>
    <border>
      <left style="thin">
        <color rgb="FF26A69A"/>
      </left>
      <right style="hair">
        <color rgb="FF666666"/>
      </right>
    </border>
    <border>
      <bottom style="medium">
        <color rgb="FF783F04"/>
      </bottom>
    </border>
    <border>
      <left style="thin">
        <color rgb="FF26A69A"/>
      </left>
      <right style="hair">
        <color rgb="FF666666"/>
      </right>
      <bottom style="thin">
        <color rgb="FF26A69A"/>
      </bottom>
    </border>
    <border>
      <right style="medium">
        <color rgb="FF26A69A"/>
      </right>
      <bottom style="medium">
        <color rgb="FF26A69A"/>
      </bottom>
    </border>
    <border>
      <left style="thin">
        <color rgb="FF783F04"/>
      </left>
      <right style="hair">
        <color rgb="FF666666"/>
      </right>
    </border>
    <border>
      <left style="thin">
        <color rgb="FF783F04"/>
      </left>
      <right style="hair">
        <color rgb="FF666666"/>
      </right>
      <bottom style="thin">
        <color rgb="FF783F04"/>
      </bottom>
    </border>
    <border>
      <right style="thin">
        <color rgb="FF26A69A"/>
      </right>
      <bottom style="medium">
        <color rgb="FF26A69A"/>
      </bottom>
    </border>
    <border>
      <right style="thin">
        <color rgb="FF666666"/>
      </right>
      <bottom style="medium">
        <color rgb="FF666666"/>
      </bottom>
    </border>
    <border>
      <bottom style="medium">
        <color rgb="FFF7CB4D"/>
      </bottom>
    </border>
    <border>
      <right style="medium">
        <color rgb="FFF7CB4D"/>
      </right>
      <bottom style="thin">
        <color rgb="FF666666"/>
      </bottom>
    </border>
  </borders>
  <cellStyleXfs count="1">
    <xf borderId="0" fillId="0" fontId="0" numFmtId="0" applyAlignment="1" applyFont="1"/>
  </cellStyleXfs>
  <cellXfs count="70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  <xf borderId="5" fillId="0" fontId="1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0" fillId="0" fontId="4" numFmtId="0" xfId="0" applyAlignment="1" applyFont="1">
      <alignment horizontal="center" readingOrder="0" vertical="center"/>
    </xf>
    <xf borderId="7" fillId="2" fontId="5" numFmtId="0" xfId="0" applyAlignment="1" applyBorder="1" applyFill="1" applyFont="1">
      <alignment horizontal="center" readingOrder="0" vertical="center"/>
    </xf>
    <xf borderId="8" fillId="2" fontId="6" numFmtId="0" xfId="0" applyBorder="1" applyFont="1"/>
    <xf borderId="9" fillId="2" fontId="5" numFmtId="0" xfId="0" applyAlignment="1" applyBorder="1" applyFont="1">
      <alignment horizontal="left" vertical="center"/>
    </xf>
    <xf borderId="9" fillId="2" fontId="6" numFmtId="0" xfId="0" applyBorder="1" applyFont="1"/>
    <xf borderId="9" fillId="2" fontId="5" numFmtId="0" xfId="0" applyAlignment="1" applyBorder="1" applyFont="1">
      <alignment horizontal="left" readingOrder="0" vertical="center"/>
    </xf>
    <xf borderId="0" fillId="3" fontId="7" numFmtId="0" xfId="0" applyAlignment="1" applyFill="1" applyFont="1">
      <alignment horizontal="center" vertical="center"/>
    </xf>
    <xf borderId="10" fillId="3" fontId="7" numFmtId="0" xfId="0" applyAlignment="1" applyBorder="1" applyFont="1">
      <alignment horizontal="center" vertical="center"/>
    </xf>
    <xf borderId="0" fillId="0" fontId="1" numFmtId="0" xfId="0" applyAlignment="1" applyFont="1">
      <alignment readingOrder="0" vertical="center"/>
    </xf>
    <xf borderId="11" fillId="3" fontId="8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left" readingOrder="0" shrinkToFit="0" vertical="center" wrapText="0"/>
    </xf>
    <xf borderId="10" fillId="3" fontId="6" numFmtId="0" xfId="0" applyBorder="1" applyFont="1"/>
    <xf borderId="0" fillId="3" fontId="10" numFmtId="0" xfId="0" applyAlignment="1" applyFont="1">
      <alignment vertical="center"/>
    </xf>
    <xf borderId="10" fillId="3" fontId="10" numFmtId="0" xfId="0" applyAlignment="1" applyBorder="1" applyFont="1">
      <alignment vertical="center"/>
    </xf>
    <xf borderId="0" fillId="3" fontId="8" numFmtId="0" xfId="0" applyAlignment="1" applyFont="1">
      <alignment horizontal="center" readingOrder="0" vertical="center"/>
    </xf>
    <xf borderId="0" fillId="3" fontId="9" numFmtId="0" xfId="0" applyAlignment="1" applyFont="1">
      <alignment readingOrder="0" shrinkToFit="0" vertical="center" wrapText="0"/>
    </xf>
    <xf borderId="11" fillId="4" fontId="8" numFmtId="0" xfId="0" applyAlignment="1" applyBorder="1" applyFill="1" applyFont="1">
      <alignment horizontal="center" readingOrder="0" vertical="center"/>
    </xf>
    <xf borderId="0" fillId="4" fontId="9" numFmtId="0" xfId="0" applyAlignment="1" applyFont="1">
      <alignment horizontal="left" readingOrder="0" shrinkToFit="0" vertical="center" wrapText="0"/>
    </xf>
    <xf borderId="10" fillId="4" fontId="6" numFmtId="0" xfId="0" applyBorder="1" applyFont="1"/>
    <xf borderId="0" fillId="4" fontId="8" numFmtId="0" xfId="0" applyAlignment="1" applyFont="1">
      <alignment horizontal="center" readingOrder="0" vertical="center"/>
    </xf>
    <xf borderId="0" fillId="4" fontId="9" numFmtId="0" xfId="0" applyAlignment="1" applyFont="1">
      <alignment readingOrder="0" shrinkToFit="0" vertical="center" wrapText="0"/>
    </xf>
    <xf borderId="0" fillId="3" fontId="10" numFmtId="0" xfId="0" applyAlignment="1" applyFont="1">
      <alignment readingOrder="0" vertical="center"/>
    </xf>
    <xf borderId="0" fillId="4" fontId="10" numFmtId="0" xfId="0" applyAlignment="1" applyFont="1">
      <alignment readingOrder="0" vertical="center"/>
    </xf>
    <xf borderId="0" fillId="4" fontId="10" numFmtId="0" xfId="0" applyAlignment="1" applyFont="1">
      <alignment vertical="center"/>
    </xf>
    <xf borderId="0" fillId="3" fontId="8" numFmtId="0" xfId="0" applyAlignment="1" applyFont="1">
      <alignment horizontal="center" vertical="center"/>
    </xf>
    <xf borderId="0" fillId="4" fontId="8" numFmtId="0" xfId="0" applyAlignment="1" applyFont="1">
      <alignment horizontal="center" vertical="center"/>
    </xf>
    <xf borderId="12" fillId="0" fontId="1" numFmtId="0" xfId="0" applyAlignment="1" applyBorder="1" applyFont="1">
      <alignment vertical="center"/>
    </xf>
    <xf borderId="0" fillId="0" fontId="4" numFmtId="0" xfId="0" applyAlignment="1" applyFont="1">
      <alignment horizontal="center" readingOrder="0" vertical="bottom"/>
    </xf>
    <xf borderId="0" fillId="0" fontId="1" numFmtId="0" xfId="0" applyAlignment="1" applyFont="1">
      <alignment vertical="bottom"/>
    </xf>
    <xf borderId="13" fillId="0" fontId="11" numFmtId="0" xfId="0" applyAlignment="1" applyBorder="1" applyFont="1">
      <alignment horizontal="center" readingOrder="0" vertical="bottom"/>
    </xf>
    <xf borderId="13" fillId="0" fontId="6" numFmtId="0" xfId="0" applyBorder="1" applyFont="1"/>
    <xf borderId="14" fillId="0" fontId="12" numFmtId="0" xfId="0" applyAlignment="1" applyBorder="1" applyFont="1">
      <alignment horizontal="center" readingOrder="0" vertical="bottom"/>
    </xf>
    <xf borderId="14" fillId="0" fontId="6" numFmtId="0" xfId="0" applyBorder="1" applyFont="1"/>
    <xf borderId="15" fillId="0" fontId="13" numFmtId="0" xfId="0" applyAlignment="1" applyBorder="1" applyFont="1">
      <alignment horizontal="center" readingOrder="0" vertical="bottom"/>
    </xf>
    <xf borderId="15" fillId="0" fontId="6" numFmtId="0" xfId="0" applyBorder="1" applyFont="1"/>
    <xf borderId="16" fillId="0" fontId="14" numFmtId="0" xfId="0" applyAlignment="1" applyBorder="1" applyFont="1">
      <alignment horizontal="center" readingOrder="0" vertical="bottom"/>
    </xf>
    <xf borderId="16" fillId="0" fontId="6" numFmtId="0" xfId="0" applyBorder="1" applyFont="1"/>
    <xf borderId="0" fillId="3" fontId="15" numFmtId="0" xfId="0" applyAlignment="1" applyFont="1">
      <alignment vertical="bottom"/>
    </xf>
    <xf borderId="0" fillId="3" fontId="16" numFmtId="0" xfId="0" applyAlignment="1" applyFont="1">
      <alignment readingOrder="0" vertical="bottom"/>
    </xf>
    <xf borderId="0" fillId="3" fontId="17" numFmtId="0" xfId="0" applyAlignment="1" applyFont="1">
      <alignment horizontal="center" readingOrder="0" vertical="bottom"/>
    </xf>
    <xf borderId="0" fillId="3" fontId="17" numFmtId="3" xfId="0" applyAlignment="1" applyFont="1" applyNumberFormat="1">
      <alignment horizontal="center" readingOrder="0" vertical="bottom"/>
    </xf>
    <xf borderId="0" fillId="3" fontId="18" numFmtId="0" xfId="0" applyAlignment="1" applyFont="1">
      <alignment readingOrder="0" vertical="bottom"/>
    </xf>
    <xf borderId="0" fillId="3" fontId="19" numFmtId="0" xfId="0" applyAlignment="1" applyFont="1">
      <alignment readingOrder="0" vertical="bottom"/>
    </xf>
    <xf borderId="0" fillId="3" fontId="20" numFmtId="0" xfId="0" applyAlignment="1" applyFont="1">
      <alignment readingOrder="0" vertical="bottom"/>
    </xf>
    <xf borderId="0" fillId="0" fontId="21" numFmtId="0" xfId="0" applyAlignment="1" applyFont="1">
      <alignment horizontal="center" readingOrder="0" vertical="center"/>
    </xf>
    <xf borderId="17" fillId="3" fontId="3" numFmtId="0" xfId="0" applyAlignment="1" applyBorder="1" applyFont="1">
      <alignment horizontal="center" readingOrder="0" vertical="center"/>
    </xf>
    <xf borderId="18" fillId="3" fontId="22" numFmtId="0" xfId="0" applyAlignment="1" applyBorder="1" applyFont="1">
      <alignment vertical="center"/>
    </xf>
    <xf borderId="19" fillId="3" fontId="6" numFmtId="0" xfId="0" applyBorder="1" applyFont="1"/>
    <xf borderId="20" fillId="3" fontId="6" numFmtId="0" xfId="0" applyBorder="1" applyFont="1"/>
    <xf borderId="19" fillId="3" fontId="23" numFmtId="0" xfId="0" applyAlignment="1" applyBorder="1" applyFont="1">
      <alignment horizontal="center" vertical="center"/>
    </xf>
    <xf borderId="21" fillId="3" fontId="24" numFmtId="3" xfId="0" applyAlignment="1" applyBorder="1" applyFont="1" applyNumberFormat="1">
      <alignment horizontal="center" readingOrder="0" vertical="center"/>
    </xf>
    <xf borderId="0" fillId="3" fontId="21" numFmtId="0" xfId="0" applyAlignment="1" applyFont="1">
      <alignment horizontal="center" readingOrder="0" shrinkToFit="0" vertical="center" wrapText="1"/>
    </xf>
    <xf borderId="22" fillId="3" fontId="3" numFmtId="0" xfId="0" applyAlignment="1" applyBorder="1" applyFont="1">
      <alignment horizontal="center" readingOrder="0" vertical="center"/>
    </xf>
    <xf borderId="23" fillId="3" fontId="22" numFmtId="0" xfId="0" applyAlignment="1" applyBorder="1" applyFont="1">
      <alignment vertical="center"/>
    </xf>
    <xf borderId="24" fillId="3" fontId="6" numFmtId="0" xfId="0" applyBorder="1" applyFont="1"/>
    <xf borderId="25" fillId="3" fontId="6" numFmtId="0" xfId="0" applyBorder="1" applyFont="1"/>
    <xf borderId="24" fillId="3" fontId="23" numFmtId="0" xfId="0" applyAlignment="1" applyBorder="1" applyFont="1">
      <alignment horizontal="center" vertical="center"/>
    </xf>
    <xf borderId="26" fillId="3" fontId="24" numFmtId="0" xfId="0" applyAlignment="1" applyBorder="1" applyFont="1">
      <alignment horizontal="center" readingOrder="0" vertical="center"/>
    </xf>
    <xf borderId="27" fillId="3" fontId="3" numFmtId="0" xfId="0" applyAlignment="1" applyBorder="1" applyFont="1">
      <alignment horizontal="center" readingOrder="0" vertical="center"/>
    </xf>
    <xf borderId="28" fillId="3" fontId="22" numFmtId="0" xfId="0" applyAlignment="1" applyBorder="1" applyFont="1">
      <alignment vertical="center"/>
    </xf>
    <xf borderId="29" fillId="3" fontId="6" numFmtId="0" xfId="0" applyBorder="1" applyFont="1"/>
    <xf borderId="30" fillId="3" fontId="6" numFmtId="0" xfId="0" applyBorder="1" applyFont="1"/>
    <xf borderId="29" fillId="3" fontId="23" numFmtId="0" xfId="0" applyAlignment="1" applyBorder="1" applyFont="1">
      <alignment horizontal="center" vertical="center"/>
    </xf>
    <xf borderId="31" fillId="3" fontId="24" numFmtId="0" xfId="0" applyAlignment="1" applyBorder="1" applyFont="1">
      <alignment horizontal="center" readingOrder="0" vertical="center"/>
    </xf>
    <xf borderId="32" fillId="3" fontId="3" numFmtId="0" xfId="0" applyAlignment="1" applyBorder="1" applyFont="1">
      <alignment horizontal="center" readingOrder="0" vertical="center"/>
    </xf>
    <xf borderId="33" fillId="3" fontId="22" numFmtId="0" xfId="0" applyAlignment="1" applyBorder="1" applyFont="1">
      <alignment vertical="center"/>
    </xf>
    <xf borderId="34" fillId="3" fontId="6" numFmtId="0" xfId="0" applyBorder="1" applyFont="1"/>
    <xf borderId="35" fillId="3" fontId="6" numFmtId="0" xfId="0" applyBorder="1" applyFont="1"/>
    <xf borderId="34" fillId="3" fontId="23" numFmtId="0" xfId="0" applyAlignment="1" applyBorder="1" applyFont="1">
      <alignment horizontal="center" vertical="center"/>
    </xf>
    <xf borderId="36" fillId="3" fontId="24" numFmtId="0" xfId="0" applyAlignment="1" applyBorder="1" applyFont="1">
      <alignment horizontal="center" readingOrder="0" vertical="center"/>
    </xf>
    <xf borderId="37" fillId="5" fontId="6" numFmtId="0" xfId="0" applyBorder="1" applyFill="1" applyFont="1"/>
    <xf borderId="38" fillId="5" fontId="22" numFmtId="0" xfId="0" applyAlignment="1" applyBorder="1" applyFont="1">
      <alignment vertical="center"/>
    </xf>
    <xf borderId="39" fillId="5" fontId="6" numFmtId="0" xfId="0" applyBorder="1" applyFont="1"/>
    <xf borderId="40" fillId="5" fontId="6" numFmtId="0" xfId="0" applyBorder="1" applyFont="1"/>
    <xf borderId="39" fillId="5" fontId="23" numFmtId="0" xfId="0" applyAlignment="1" applyBorder="1" applyFont="1">
      <alignment horizontal="center" vertical="center"/>
    </xf>
    <xf borderId="41" fillId="5" fontId="24" numFmtId="3" xfId="0" applyAlignment="1" applyBorder="1" applyFont="1" applyNumberFormat="1">
      <alignment horizontal="center" readingOrder="0" vertical="center"/>
    </xf>
    <xf borderId="42" fillId="6" fontId="6" numFmtId="0" xfId="0" applyBorder="1" applyFill="1" applyFont="1"/>
    <xf borderId="38" fillId="6" fontId="22" numFmtId="0" xfId="0" applyAlignment="1" applyBorder="1" applyFont="1">
      <alignment vertical="center"/>
    </xf>
    <xf borderId="39" fillId="6" fontId="6" numFmtId="0" xfId="0" applyBorder="1" applyFont="1"/>
    <xf borderId="40" fillId="6" fontId="6" numFmtId="0" xfId="0" applyBorder="1" applyFont="1"/>
    <xf borderId="39" fillId="6" fontId="23" numFmtId="0" xfId="0" applyAlignment="1" applyBorder="1" applyFont="1">
      <alignment horizontal="center" vertical="center"/>
    </xf>
    <xf borderId="43" fillId="6" fontId="24" numFmtId="0" xfId="0" applyAlignment="1" applyBorder="1" applyFont="1">
      <alignment horizontal="center" readingOrder="0" vertical="center"/>
    </xf>
    <xf borderId="44" fillId="7" fontId="6" numFmtId="0" xfId="0" applyBorder="1" applyFill="1" applyFont="1"/>
    <xf borderId="38" fillId="7" fontId="22" numFmtId="0" xfId="0" applyAlignment="1" applyBorder="1" applyFont="1">
      <alignment vertical="center"/>
    </xf>
    <xf borderId="39" fillId="7" fontId="6" numFmtId="0" xfId="0" applyBorder="1" applyFont="1"/>
    <xf borderId="40" fillId="7" fontId="6" numFmtId="0" xfId="0" applyBorder="1" applyFont="1"/>
    <xf borderId="39" fillId="7" fontId="23" numFmtId="0" xfId="0" applyAlignment="1" applyBorder="1" applyFont="1">
      <alignment horizontal="center" vertical="center"/>
    </xf>
    <xf borderId="45" fillId="7" fontId="24" numFmtId="0" xfId="0" applyAlignment="1" applyBorder="1" applyFont="1">
      <alignment horizontal="center" readingOrder="0" vertical="center"/>
    </xf>
    <xf borderId="46" fillId="8" fontId="6" numFmtId="0" xfId="0" applyBorder="1" applyFill="1" applyFont="1"/>
    <xf borderId="38" fillId="8" fontId="22" numFmtId="0" xfId="0" applyAlignment="1" applyBorder="1" applyFont="1">
      <alignment vertical="center"/>
    </xf>
    <xf borderId="39" fillId="8" fontId="6" numFmtId="0" xfId="0" applyBorder="1" applyFont="1"/>
    <xf borderId="40" fillId="8" fontId="6" numFmtId="0" xfId="0" applyBorder="1" applyFont="1"/>
    <xf borderId="39" fillId="8" fontId="23" numFmtId="0" xfId="0" applyAlignment="1" applyBorder="1" applyFont="1">
      <alignment horizontal="center" vertical="center"/>
    </xf>
    <xf borderId="47" fillId="8" fontId="24" numFmtId="0" xfId="0" applyAlignment="1" applyBorder="1" applyFont="1">
      <alignment horizontal="center" readingOrder="0" vertical="center"/>
    </xf>
    <xf borderId="48" fillId="3" fontId="3" numFmtId="0" xfId="0" applyAlignment="1" applyBorder="1" applyFont="1">
      <alignment horizontal="center" readingOrder="0" vertical="center"/>
    </xf>
    <xf borderId="49" fillId="3" fontId="22" numFmtId="0" xfId="0" applyAlignment="1" applyBorder="1" applyFont="1">
      <alignment vertical="center"/>
    </xf>
    <xf borderId="50" fillId="3" fontId="6" numFmtId="0" xfId="0" applyBorder="1" applyFont="1"/>
    <xf borderId="0" fillId="3" fontId="23" numFmtId="0" xfId="0" applyAlignment="1" applyFont="1">
      <alignment horizontal="center" vertical="center"/>
    </xf>
    <xf borderId="51" fillId="3" fontId="24" numFmtId="3" xfId="0" applyAlignment="1" applyBorder="1" applyFont="1" applyNumberFormat="1">
      <alignment horizontal="center" readingOrder="0" vertical="center"/>
    </xf>
    <xf borderId="52" fillId="3" fontId="3" numFmtId="0" xfId="0" applyAlignment="1" applyBorder="1" applyFont="1">
      <alignment horizontal="center" readingOrder="0" vertical="center"/>
    </xf>
    <xf borderId="53" fillId="3" fontId="24" numFmtId="0" xfId="0" applyAlignment="1" applyBorder="1" applyFont="1">
      <alignment horizontal="center" readingOrder="0" vertical="center"/>
    </xf>
    <xf borderId="54" fillId="3" fontId="3" numFmtId="0" xfId="0" applyAlignment="1" applyBorder="1" applyFont="1">
      <alignment horizontal="center" readingOrder="0" vertical="center"/>
    </xf>
    <xf borderId="55" fillId="3" fontId="24" numFmtId="0" xfId="0" applyAlignment="1" applyBorder="1" applyFont="1">
      <alignment horizontal="center" readingOrder="0" vertical="center"/>
    </xf>
    <xf borderId="56" fillId="3" fontId="3" numFmtId="0" xfId="0" applyAlignment="1" applyBorder="1" applyFont="1">
      <alignment horizontal="center" readingOrder="0" vertical="center"/>
    </xf>
    <xf borderId="57" fillId="3" fontId="24" numFmtId="0" xfId="0" applyAlignment="1" applyBorder="1" applyFont="1">
      <alignment horizontal="center" readingOrder="0" vertical="center"/>
    </xf>
    <xf borderId="58" fillId="5" fontId="6" numFmtId="0" xfId="0" applyBorder="1" applyFont="1"/>
    <xf borderId="49" fillId="5" fontId="22" numFmtId="0" xfId="0" applyAlignment="1" applyBorder="1" applyFont="1">
      <alignment vertical="center"/>
    </xf>
    <xf borderId="50" fillId="5" fontId="6" numFmtId="0" xfId="0" applyBorder="1" applyFont="1"/>
    <xf borderId="0" fillId="5" fontId="23" numFmtId="0" xfId="0" applyAlignment="1" applyFont="1">
      <alignment horizontal="center" vertical="center"/>
    </xf>
    <xf borderId="51" fillId="5" fontId="24" numFmtId="3" xfId="0" applyAlignment="1" applyBorder="1" applyFont="1" applyNumberFormat="1">
      <alignment horizontal="center" readingOrder="0" vertical="center"/>
    </xf>
    <xf borderId="59" fillId="6" fontId="6" numFmtId="0" xfId="0" applyBorder="1" applyFont="1"/>
    <xf borderId="60" fillId="6" fontId="22" numFmtId="0" xfId="0" applyAlignment="1" applyBorder="1" applyFont="1">
      <alignment vertical="center"/>
    </xf>
    <xf borderId="61" fillId="6" fontId="6" numFmtId="0" xfId="0" applyBorder="1" applyFont="1"/>
    <xf borderId="62" fillId="6" fontId="6" numFmtId="0" xfId="0" applyBorder="1" applyFont="1"/>
    <xf borderId="61" fillId="6" fontId="23" numFmtId="0" xfId="0" applyAlignment="1" applyBorder="1" applyFont="1">
      <alignment horizontal="center" vertical="center"/>
    </xf>
    <xf borderId="63" fillId="6" fontId="24" numFmtId="0" xfId="0" applyAlignment="1" applyBorder="1" applyFont="1">
      <alignment horizontal="center" readingOrder="0" vertical="center"/>
    </xf>
    <xf borderId="64" fillId="7" fontId="6" numFmtId="0" xfId="0" applyBorder="1" applyFont="1"/>
    <xf borderId="65" fillId="7" fontId="22" numFmtId="0" xfId="0" applyAlignment="1" applyBorder="1" applyFont="1">
      <alignment vertical="center"/>
    </xf>
    <xf borderId="66" fillId="7" fontId="6" numFmtId="0" xfId="0" applyBorder="1" applyFont="1"/>
    <xf borderId="67" fillId="7" fontId="6" numFmtId="0" xfId="0" applyBorder="1" applyFont="1"/>
    <xf borderId="66" fillId="7" fontId="23" numFmtId="0" xfId="0" applyAlignment="1" applyBorder="1" applyFont="1">
      <alignment horizontal="center" vertical="center"/>
    </xf>
    <xf borderId="68" fillId="7" fontId="24" numFmtId="0" xfId="0" applyAlignment="1" applyBorder="1" applyFont="1">
      <alignment horizontal="center" readingOrder="0" vertical="center"/>
    </xf>
    <xf borderId="69" fillId="8" fontId="6" numFmtId="0" xfId="0" applyBorder="1" applyFont="1"/>
    <xf borderId="49" fillId="8" fontId="22" numFmtId="0" xfId="0" applyAlignment="1" applyBorder="1" applyFont="1">
      <alignment vertical="center"/>
    </xf>
    <xf borderId="50" fillId="8" fontId="6" numFmtId="0" xfId="0" applyBorder="1" applyFont="1"/>
    <xf borderId="0" fillId="8" fontId="23" numFmtId="0" xfId="0" applyAlignment="1" applyFont="1">
      <alignment horizontal="center" vertical="center"/>
    </xf>
    <xf borderId="57" fillId="8" fontId="24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vertical="center"/>
    </xf>
    <xf borderId="70" fillId="9" fontId="26" numFmtId="0" xfId="0" applyAlignment="1" applyBorder="1" applyFill="1" applyFont="1">
      <alignment horizontal="center" readingOrder="0" vertical="center"/>
    </xf>
    <xf borderId="71" fillId="9" fontId="26" numFmtId="0" xfId="0" applyAlignment="1" applyBorder="1" applyFont="1">
      <alignment horizontal="center" readingOrder="0" vertical="center"/>
    </xf>
    <xf borderId="72" fillId="3" fontId="6" numFmtId="0" xfId="0" applyBorder="1" applyFont="1"/>
    <xf borderId="73" fillId="3" fontId="6" numFmtId="0" xfId="0" applyBorder="1" applyFont="1"/>
    <xf borderId="72" fillId="9" fontId="26" numFmtId="0" xfId="0" applyAlignment="1" applyBorder="1" applyFont="1">
      <alignment horizontal="center" readingOrder="0" vertical="center"/>
    </xf>
    <xf borderId="74" fillId="3" fontId="6" numFmtId="0" xfId="0" applyBorder="1" applyFont="1"/>
    <xf borderId="0" fillId="3" fontId="25" numFmtId="0" xfId="0" applyAlignment="1" applyFont="1">
      <alignment horizontal="center" vertical="center"/>
    </xf>
    <xf borderId="75" fillId="10" fontId="26" numFmtId="0" xfId="0" applyAlignment="1" applyBorder="1" applyFill="1" applyFont="1">
      <alignment horizontal="center" readingOrder="0" vertical="center"/>
    </xf>
    <xf borderId="76" fillId="10" fontId="26" numFmtId="0" xfId="0" applyAlignment="1" applyBorder="1" applyFont="1">
      <alignment horizontal="center" readingOrder="0" vertical="center"/>
    </xf>
    <xf borderId="77" fillId="3" fontId="6" numFmtId="0" xfId="0" applyBorder="1" applyFont="1"/>
    <xf borderId="78" fillId="3" fontId="6" numFmtId="0" xfId="0" applyBorder="1" applyFont="1"/>
    <xf borderId="77" fillId="10" fontId="26" numFmtId="0" xfId="0" applyAlignment="1" applyBorder="1" applyFont="1">
      <alignment horizontal="center" readingOrder="0" vertical="center"/>
    </xf>
    <xf borderId="79" fillId="3" fontId="6" numFmtId="0" xfId="0" applyBorder="1" applyFont="1"/>
    <xf borderId="80" fillId="11" fontId="26" numFmtId="0" xfId="0" applyAlignment="1" applyBorder="1" applyFill="1" applyFont="1">
      <alignment horizontal="center" readingOrder="0" vertical="center"/>
    </xf>
    <xf borderId="81" fillId="11" fontId="26" numFmtId="0" xfId="0" applyAlignment="1" applyBorder="1" applyFont="1">
      <alignment horizontal="center" readingOrder="0" vertical="center"/>
    </xf>
    <xf borderId="82" fillId="3" fontId="6" numFmtId="0" xfId="0" applyBorder="1" applyFont="1"/>
    <xf borderId="83" fillId="3" fontId="6" numFmtId="0" xfId="0" applyBorder="1" applyFont="1"/>
    <xf borderId="82" fillId="11" fontId="26" numFmtId="0" xfId="0" applyAlignment="1" applyBorder="1" applyFont="1">
      <alignment horizontal="center" readingOrder="0" vertical="center"/>
    </xf>
    <xf borderId="84" fillId="3" fontId="6" numFmtId="0" xfId="0" applyBorder="1" applyFont="1"/>
    <xf borderId="85" fillId="12" fontId="26" numFmtId="0" xfId="0" applyAlignment="1" applyBorder="1" applyFill="1" applyFont="1">
      <alignment horizontal="center" readingOrder="0" vertical="center"/>
    </xf>
    <xf borderId="86" fillId="12" fontId="26" numFmtId="0" xfId="0" applyAlignment="1" applyBorder="1" applyFont="1">
      <alignment horizontal="center" readingOrder="0" vertical="center"/>
    </xf>
    <xf borderId="87" fillId="3" fontId="6" numFmtId="0" xfId="0" applyBorder="1" applyFont="1"/>
    <xf borderId="88" fillId="3" fontId="6" numFmtId="0" xfId="0" applyBorder="1" applyFont="1"/>
    <xf borderId="87" fillId="12" fontId="26" numFmtId="0" xfId="0" applyAlignment="1" applyBorder="1" applyFont="1">
      <alignment horizontal="center" readingOrder="0" vertical="center"/>
    </xf>
    <xf borderId="89" fillId="3" fontId="6" numFmtId="0" xfId="0" applyBorder="1" applyFont="1"/>
    <xf borderId="0" fillId="3" fontId="21" numFmtId="0" xfId="0" applyAlignment="1" applyFont="1">
      <alignment horizontal="center" vertical="center"/>
    </xf>
    <xf borderId="0" fillId="3" fontId="15" numFmtId="0" xfId="0" applyAlignment="1" applyFont="1">
      <alignment horizontal="left" readingOrder="0" vertical="bottom"/>
    </xf>
    <xf borderId="0" fillId="3" fontId="18" numFmtId="0" xfId="0" applyAlignment="1" applyFont="1">
      <alignment horizontal="left" readingOrder="0" vertical="bottom"/>
    </xf>
    <xf borderId="0" fillId="3" fontId="19" numFmtId="0" xfId="0" applyAlignment="1" applyFont="1">
      <alignment horizontal="left" readingOrder="0" vertical="bottom"/>
    </xf>
    <xf borderId="0" fillId="3" fontId="20" numFmtId="0" xfId="0" applyAlignment="1" applyFont="1">
      <alignment horizontal="left" readingOrder="0" vertical="bottom"/>
    </xf>
    <xf borderId="90" fillId="5" fontId="22" numFmtId="0" xfId="0" applyAlignment="1" applyBorder="1" applyFont="1">
      <alignment vertical="center"/>
    </xf>
    <xf borderId="91" fillId="5" fontId="6" numFmtId="0" xfId="0" applyBorder="1" applyFont="1"/>
    <xf borderId="92" fillId="5" fontId="6" numFmtId="0" xfId="0" applyBorder="1" applyFont="1"/>
    <xf borderId="91" fillId="5" fontId="23" numFmtId="0" xfId="0" applyAlignment="1" applyBorder="1" applyFont="1">
      <alignment horizontal="center" vertical="center"/>
    </xf>
    <xf borderId="93" fillId="5" fontId="24" numFmtId="3" xfId="0" applyAlignment="1" applyBorder="1" applyFont="1" applyNumberFormat="1">
      <alignment horizontal="center" readingOrder="0" vertical="center"/>
    </xf>
    <xf borderId="94" fillId="8" fontId="22" numFmtId="0" xfId="0" applyAlignment="1" applyBorder="1" applyFont="1">
      <alignment vertical="center"/>
    </xf>
    <xf borderId="95" fillId="8" fontId="6" numFmtId="0" xfId="0" applyBorder="1" applyFont="1"/>
    <xf borderId="96" fillId="8" fontId="6" numFmtId="0" xfId="0" applyBorder="1" applyFont="1"/>
    <xf borderId="95" fillId="8" fontId="23" numFmtId="0" xfId="0" applyAlignment="1" applyBorder="1" applyFont="1">
      <alignment horizontal="center" vertical="center"/>
    </xf>
    <xf borderId="97" fillId="8" fontId="24" numFmtId="0" xfId="0" applyAlignment="1" applyBorder="1" applyFont="1">
      <alignment horizontal="center" readingOrder="0" vertical="center"/>
    </xf>
    <xf borderId="98" fillId="12" fontId="26" numFmtId="0" xfId="0" applyAlignment="1" applyBorder="1" applyFont="1">
      <alignment horizontal="center" readingOrder="0" vertical="center"/>
    </xf>
    <xf borderId="99" fillId="12" fontId="26" numFmtId="0" xfId="0" applyAlignment="1" applyBorder="1" applyFont="1">
      <alignment horizontal="center" readingOrder="0" vertical="center"/>
    </xf>
    <xf borderId="100" fillId="3" fontId="6" numFmtId="0" xfId="0" applyBorder="1" applyFont="1"/>
    <xf borderId="101" fillId="3" fontId="6" numFmtId="0" xfId="0" applyBorder="1" applyFont="1"/>
    <xf borderId="100" fillId="12" fontId="26" numFmtId="0" xfId="0" applyAlignment="1" applyBorder="1" applyFont="1">
      <alignment horizontal="center" readingOrder="0" vertical="center"/>
    </xf>
    <xf borderId="102" fillId="3" fontId="6" numFmtId="0" xfId="0" applyBorder="1" applyFont="1"/>
    <xf borderId="0" fillId="3" fontId="27" numFmtId="0" xfId="0" applyAlignment="1" applyFont="1">
      <alignment horizontal="left" readingOrder="0" vertical="bottom"/>
    </xf>
    <xf borderId="0" fillId="3" fontId="28" numFmtId="0" xfId="0" applyAlignment="1" applyFont="1">
      <alignment horizontal="left" readingOrder="0" vertical="bottom"/>
    </xf>
    <xf borderId="0" fillId="0" fontId="29" numFmtId="0" xfId="0" applyAlignment="1" applyFont="1">
      <alignment vertical="center"/>
    </xf>
    <xf borderId="0" fillId="3" fontId="29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30" numFmtId="0" xfId="0" applyAlignment="1" applyFont="1">
      <alignment horizontal="left" readingOrder="0" vertical="bottom"/>
    </xf>
    <xf borderId="0" fillId="0" fontId="26" numFmtId="0" xfId="0" applyAlignment="1" applyFont="1">
      <alignment horizontal="center" readingOrder="0" vertical="center"/>
    </xf>
    <xf borderId="0" fillId="0" fontId="26" numFmtId="3" xfId="0" applyAlignment="1" applyFont="1" applyNumberFormat="1">
      <alignment horizontal="center" readingOrder="0" vertical="center"/>
    </xf>
    <xf borderId="17" fillId="3" fontId="1" numFmtId="0" xfId="0" applyAlignment="1" applyBorder="1" applyFont="1">
      <alignment horizontal="center" readingOrder="0" vertical="center"/>
    </xf>
    <xf borderId="19" fillId="3" fontId="22" numFmtId="0" xfId="0" applyAlignment="1" applyBorder="1" applyFont="1">
      <alignment vertical="center"/>
    </xf>
    <xf borderId="19" fillId="3" fontId="31" numFmtId="0" xfId="0" applyBorder="1" applyFont="1"/>
    <xf borderId="21" fillId="3" fontId="3" numFmtId="3" xfId="0" applyAlignment="1" applyBorder="1" applyFont="1" applyNumberFormat="1">
      <alignment horizontal="center" vertical="center"/>
    </xf>
    <xf borderId="22" fillId="3" fontId="1" numFmtId="0" xfId="0" applyAlignment="1" applyBorder="1" applyFont="1">
      <alignment horizontal="center" readingOrder="0" vertical="center"/>
    </xf>
    <xf borderId="24" fillId="3" fontId="22" numFmtId="0" xfId="0" applyAlignment="1" applyBorder="1" applyFont="1">
      <alignment vertical="center"/>
    </xf>
    <xf borderId="24" fillId="3" fontId="31" numFmtId="0" xfId="0" applyBorder="1" applyFont="1"/>
    <xf borderId="26" fillId="3" fontId="1" numFmtId="0" xfId="0" applyAlignment="1" applyBorder="1" applyFont="1">
      <alignment vertical="center"/>
    </xf>
    <xf borderId="27" fillId="3" fontId="1" numFmtId="0" xfId="0" applyAlignment="1" applyBorder="1" applyFont="1">
      <alignment horizontal="center" readingOrder="0" vertical="center"/>
    </xf>
    <xf borderId="29" fillId="3" fontId="22" numFmtId="0" xfId="0" applyAlignment="1" applyBorder="1" applyFont="1">
      <alignment vertical="center"/>
    </xf>
    <xf borderId="29" fillId="3" fontId="31" numFmtId="0" xfId="0" applyBorder="1" applyFont="1"/>
    <xf borderId="31" fillId="3" fontId="1" numFmtId="0" xfId="0" applyAlignment="1" applyBorder="1" applyFont="1">
      <alignment vertical="center"/>
    </xf>
    <xf borderId="32" fillId="3" fontId="1" numFmtId="0" xfId="0" applyAlignment="1" applyBorder="1" applyFont="1">
      <alignment horizontal="center" readingOrder="0" vertical="center"/>
    </xf>
    <xf borderId="34" fillId="3" fontId="22" numFmtId="0" xfId="0" applyAlignment="1" applyBorder="1" applyFont="1">
      <alignment vertical="center"/>
    </xf>
    <xf borderId="34" fillId="3" fontId="31" numFmtId="0" xfId="0" applyBorder="1" applyFont="1"/>
    <xf borderId="36" fillId="3" fontId="1" numFmtId="0" xfId="0" applyAlignment="1" applyBorder="1" applyFont="1">
      <alignment vertical="center"/>
    </xf>
    <xf borderId="48" fillId="5" fontId="1" numFmtId="0" xfId="0" applyAlignment="1" applyBorder="1" applyFont="1">
      <alignment horizontal="center" readingOrder="0" vertical="center"/>
    </xf>
    <xf borderId="0" fillId="5" fontId="22" numFmtId="0" xfId="0" applyAlignment="1" applyFont="1">
      <alignment vertical="center"/>
    </xf>
    <xf borderId="0" fillId="5" fontId="31" numFmtId="0" xfId="0" applyFont="1"/>
    <xf borderId="51" fillId="5" fontId="3" numFmtId="3" xfId="0" applyAlignment="1" applyBorder="1" applyFont="1" applyNumberFormat="1">
      <alignment horizontal="center" vertical="center"/>
    </xf>
    <xf borderId="52" fillId="6" fontId="1" numFmtId="0" xfId="0" applyAlignment="1" applyBorder="1" applyFont="1">
      <alignment horizontal="center" readingOrder="0" vertical="center"/>
    </xf>
    <xf borderId="0" fillId="6" fontId="22" numFmtId="0" xfId="0" applyAlignment="1" applyFont="1">
      <alignment vertical="center"/>
    </xf>
    <xf borderId="0" fillId="6" fontId="31" numFmtId="0" xfId="0" applyFont="1"/>
    <xf borderId="53" fillId="6" fontId="1" numFmtId="0" xfId="0" applyAlignment="1" applyBorder="1" applyFont="1">
      <alignment vertical="center"/>
    </xf>
    <xf borderId="54" fillId="7" fontId="1" numFmtId="0" xfId="0" applyAlignment="1" applyBorder="1" applyFont="1">
      <alignment horizontal="center" readingOrder="0" vertical="center"/>
    </xf>
    <xf borderId="0" fillId="7" fontId="22" numFmtId="0" xfId="0" applyAlignment="1" applyFont="1">
      <alignment vertical="center"/>
    </xf>
    <xf borderId="0" fillId="7" fontId="31" numFmtId="0" xfId="0" applyFont="1"/>
    <xf borderId="55" fillId="7" fontId="1" numFmtId="0" xfId="0" applyAlignment="1" applyBorder="1" applyFont="1">
      <alignment vertical="center"/>
    </xf>
    <xf borderId="56" fillId="8" fontId="1" numFmtId="0" xfId="0" applyAlignment="1" applyBorder="1" applyFont="1">
      <alignment horizontal="center" readingOrder="0" vertical="center"/>
    </xf>
    <xf borderId="0" fillId="8" fontId="22" numFmtId="0" xfId="0" applyAlignment="1" applyFont="1">
      <alignment vertical="center"/>
    </xf>
    <xf borderId="0" fillId="8" fontId="31" numFmtId="0" xfId="0" applyFont="1"/>
    <xf borderId="57" fillId="8" fontId="1" numFmtId="0" xfId="0" applyAlignment="1" applyBorder="1" applyFont="1">
      <alignment vertical="center"/>
    </xf>
    <xf borderId="48" fillId="3" fontId="1" numFmtId="0" xfId="0" applyAlignment="1" applyBorder="1" applyFont="1">
      <alignment horizontal="center" readingOrder="0" vertical="center"/>
    </xf>
    <xf borderId="0" fillId="3" fontId="22" numFmtId="0" xfId="0" applyAlignment="1" applyFont="1">
      <alignment vertical="center"/>
    </xf>
    <xf borderId="0" fillId="3" fontId="31" numFmtId="0" xfId="0" applyFont="1"/>
    <xf borderId="51" fillId="3" fontId="3" numFmtId="3" xfId="0" applyAlignment="1" applyBorder="1" applyFont="1" applyNumberFormat="1">
      <alignment horizontal="center" vertical="center"/>
    </xf>
    <xf borderId="52" fillId="3" fontId="1" numFmtId="0" xfId="0" applyAlignment="1" applyBorder="1" applyFont="1">
      <alignment horizontal="center" readingOrder="0" vertical="center"/>
    </xf>
    <xf borderId="53" fillId="3" fontId="1" numFmtId="0" xfId="0" applyAlignment="1" applyBorder="1" applyFont="1">
      <alignment vertical="center"/>
    </xf>
    <xf borderId="54" fillId="3" fontId="1" numFmtId="0" xfId="0" applyAlignment="1" applyBorder="1" applyFont="1">
      <alignment horizontal="center" readingOrder="0" vertical="center"/>
    </xf>
    <xf borderId="55" fillId="3" fontId="1" numFmtId="0" xfId="0" applyAlignment="1" applyBorder="1" applyFont="1">
      <alignment vertical="center"/>
    </xf>
    <xf borderId="56" fillId="3" fontId="1" numFmtId="0" xfId="0" applyAlignment="1" applyBorder="1" applyFont="1">
      <alignment horizontal="center" readingOrder="0" vertical="center"/>
    </xf>
    <xf borderId="57" fillId="3" fontId="1" numFmtId="0" xfId="0" applyAlignment="1" applyBorder="1" applyFont="1">
      <alignment vertical="center"/>
    </xf>
    <xf borderId="58" fillId="5" fontId="1" numFmtId="0" xfId="0" applyAlignment="1" applyBorder="1" applyFont="1">
      <alignment horizontal="center" readingOrder="0" vertical="center"/>
    </xf>
    <xf borderId="91" fillId="5" fontId="22" numFmtId="0" xfId="0" applyAlignment="1" applyBorder="1" applyFont="1">
      <alignment vertical="center"/>
    </xf>
    <xf borderId="91" fillId="5" fontId="31" numFmtId="0" xfId="0" applyBorder="1" applyFont="1"/>
    <xf borderId="93" fillId="5" fontId="3" numFmtId="3" xfId="0" applyAlignment="1" applyBorder="1" applyFont="1" applyNumberFormat="1">
      <alignment horizontal="center" vertical="center"/>
    </xf>
    <xf borderId="59" fillId="6" fontId="1" numFmtId="0" xfId="0" applyAlignment="1" applyBorder="1" applyFont="1">
      <alignment horizontal="center" readingOrder="0" vertical="center"/>
    </xf>
    <xf borderId="61" fillId="6" fontId="22" numFmtId="0" xfId="0" applyAlignment="1" applyBorder="1" applyFont="1">
      <alignment vertical="center"/>
    </xf>
    <xf borderId="61" fillId="6" fontId="31" numFmtId="0" xfId="0" applyBorder="1" applyFont="1"/>
    <xf borderId="63" fillId="6" fontId="1" numFmtId="0" xfId="0" applyAlignment="1" applyBorder="1" applyFont="1">
      <alignment vertical="center"/>
    </xf>
    <xf borderId="64" fillId="7" fontId="1" numFmtId="0" xfId="0" applyAlignment="1" applyBorder="1" applyFont="1">
      <alignment horizontal="center" readingOrder="0" vertical="center"/>
    </xf>
    <xf borderId="66" fillId="7" fontId="22" numFmtId="0" xfId="0" applyAlignment="1" applyBorder="1" applyFont="1">
      <alignment vertical="center"/>
    </xf>
    <xf borderId="66" fillId="7" fontId="31" numFmtId="0" xfId="0" applyBorder="1" applyFont="1"/>
    <xf borderId="68" fillId="7" fontId="1" numFmtId="0" xfId="0" applyAlignment="1" applyBorder="1" applyFont="1">
      <alignment vertical="center"/>
    </xf>
    <xf borderId="69" fillId="8" fontId="1" numFmtId="0" xfId="0" applyAlignment="1" applyBorder="1" applyFont="1">
      <alignment horizontal="center" readingOrder="0" vertical="center"/>
    </xf>
    <xf borderId="95" fillId="8" fontId="22" numFmtId="0" xfId="0" applyAlignment="1" applyBorder="1" applyFont="1">
      <alignment vertical="center"/>
    </xf>
    <xf borderId="95" fillId="8" fontId="31" numFmtId="0" xfId="0" applyBorder="1" applyFont="1"/>
    <xf borderId="97" fillId="8" fontId="1" numFmtId="0" xfId="0" applyAlignment="1" applyBorder="1" applyFont="1">
      <alignment vertical="center"/>
    </xf>
    <xf borderId="0" fillId="0" fontId="8" numFmtId="0" xfId="0" applyAlignment="1" applyFont="1">
      <alignment horizontal="center"/>
    </xf>
    <xf borderId="0" fillId="0" fontId="31" numFmtId="0" xfId="0" applyAlignment="1" applyFont="1">
      <alignment vertical="center"/>
    </xf>
    <xf borderId="55" fillId="0" fontId="1" numFmtId="0" xfId="0" applyAlignment="1" applyBorder="1" applyFont="1">
      <alignment vertical="center"/>
    </xf>
    <xf borderId="82" fillId="11" fontId="25" numFmtId="0" xfId="0" applyAlignment="1" applyBorder="1" applyFont="1">
      <alignment shrinkToFit="0" vertical="center" wrapText="0"/>
    </xf>
    <xf borderId="82" fillId="11" fontId="1" numFmtId="0" xfId="0" applyAlignment="1" applyBorder="1" applyFont="1">
      <alignment vertical="center"/>
    </xf>
    <xf borderId="82" fillId="11" fontId="25" numFmtId="0" xfId="0" applyAlignment="1" applyBorder="1" applyFont="1">
      <alignment horizontal="right" readingOrder="0" vertical="center"/>
    </xf>
    <xf borderId="84" fillId="0" fontId="6" numFmtId="0" xfId="0" applyBorder="1" applyFont="1"/>
    <xf borderId="0" fillId="0" fontId="32" numFmtId="0" xfId="0" applyAlignment="1" applyFont="1">
      <alignment horizontal="right" readingOrder="0" vertical="center"/>
    </xf>
    <xf borderId="55" fillId="0" fontId="6" numFmtId="0" xfId="0" applyBorder="1" applyFont="1"/>
    <xf borderId="50" fillId="0" fontId="3" numFmtId="0" xfId="0" applyAlignment="1" applyBorder="1" applyFont="1">
      <alignment horizontal="center" readingOrder="0" vertical="center"/>
    </xf>
    <xf borderId="50" fillId="0" fontId="6" numFmtId="0" xfId="0" applyBorder="1" applyFont="1"/>
    <xf borderId="0" fillId="3" fontId="23" numFmtId="3" xfId="0" applyAlignment="1" applyFont="1" applyNumberFormat="1">
      <alignment vertical="center"/>
    </xf>
    <xf borderId="55" fillId="3" fontId="24" numFmtId="3" xfId="0" applyAlignment="1" applyBorder="1" applyFont="1" applyNumberFormat="1">
      <alignment horizontal="center" readingOrder="0" vertical="center"/>
    </xf>
    <xf borderId="0" fillId="7" fontId="23" numFmtId="3" xfId="0" applyAlignment="1" applyFont="1" applyNumberFormat="1">
      <alignment vertical="center"/>
    </xf>
    <xf borderId="55" fillId="7" fontId="24" numFmtId="3" xfId="0" applyAlignment="1" applyBorder="1" applyFont="1" applyNumberFormat="1">
      <alignment horizontal="center" readingOrder="0" vertical="center"/>
    </xf>
    <xf borderId="103" fillId="0" fontId="1" numFmtId="0" xfId="0" applyAlignment="1" applyBorder="1" applyFont="1">
      <alignment vertical="center"/>
    </xf>
    <xf borderId="75" fillId="10" fontId="25" numFmtId="0" xfId="0" applyAlignment="1" applyBorder="1" applyFont="1">
      <alignment shrinkToFit="0" vertical="center" wrapText="0"/>
    </xf>
    <xf borderId="77" fillId="10" fontId="3" numFmtId="0" xfId="0" applyAlignment="1" applyBorder="1" applyFont="1">
      <alignment vertical="center"/>
    </xf>
    <xf borderId="77" fillId="10" fontId="1" numFmtId="0" xfId="0" applyAlignment="1" applyBorder="1" applyFont="1">
      <alignment vertical="center"/>
    </xf>
    <xf borderId="77" fillId="10" fontId="25" numFmtId="0" xfId="0" applyAlignment="1" applyBorder="1" applyFont="1">
      <alignment horizontal="right" readingOrder="0" vertical="center"/>
    </xf>
    <xf borderId="79" fillId="0" fontId="6" numFmtId="0" xfId="0" applyBorder="1" applyFont="1"/>
    <xf borderId="67" fillId="0" fontId="6" numFmtId="0" xfId="0" applyBorder="1" applyFont="1"/>
    <xf borderId="66" fillId="0" fontId="6" numFmtId="0" xfId="0" applyBorder="1" applyFont="1"/>
    <xf borderId="68" fillId="0" fontId="6" numFmtId="0" xfId="0" applyBorder="1" applyFont="1"/>
    <xf borderId="104" fillId="0" fontId="1" numFmtId="0" xfId="0" applyAlignment="1" applyBorder="1" applyFont="1">
      <alignment vertical="center"/>
    </xf>
    <xf borderId="105" fillId="0" fontId="3" numFmtId="0" xfId="0" applyAlignment="1" applyBorder="1" applyFont="1">
      <alignment horizontal="center" readingOrder="0" vertical="center"/>
    </xf>
    <xf borderId="0" fillId="3" fontId="1" numFmtId="0" xfId="0" applyAlignment="1" applyFont="1">
      <alignment vertical="center"/>
    </xf>
    <xf borderId="53" fillId="3" fontId="24" numFmtId="3" xfId="0" applyAlignment="1" applyBorder="1" applyFont="1" applyNumberFormat="1">
      <alignment horizontal="center" readingOrder="0" vertical="center"/>
    </xf>
    <xf borderId="106" fillId="0" fontId="1" numFmtId="0" xfId="0" applyAlignment="1" applyBorder="1" applyFont="1">
      <alignment vertical="center"/>
    </xf>
    <xf borderId="105" fillId="0" fontId="6" numFmtId="0" xfId="0" applyBorder="1" applyFont="1"/>
    <xf borderId="53" fillId="0" fontId="6" numFmtId="0" xfId="0" applyBorder="1" applyFont="1"/>
    <xf borderId="82" fillId="11" fontId="25" numFmtId="0" xfId="0" applyAlignment="1" applyBorder="1" applyFont="1">
      <alignment readingOrder="0" shrinkToFit="0" vertical="center" wrapText="0"/>
    </xf>
    <xf borderId="0" fillId="6" fontId="1" numFmtId="0" xfId="0" applyAlignment="1" applyFont="1">
      <alignment vertical="center"/>
    </xf>
    <xf borderId="0" fillId="6" fontId="23" numFmtId="3" xfId="0" applyAlignment="1" applyFont="1" applyNumberFormat="1">
      <alignment vertical="center"/>
    </xf>
    <xf borderId="53" fillId="6" fontId="24" numFmtId="3" xfId="0" applyAlignment="1" applyBorder="1" applyFont="1" applyNumberFormat="1">
      <alignment horizontal="center" readingOrder="0" vertical="center"/>
    </xf>
    <xf borderId="107" fillId="0" fontId="1" numFmtId="0" xfId="0" applyAlignment="1" applyBorder="1" applyFont="1">
      <alignment vertical="center"/>
    </xf>
    <xf borderId="108" fillId="0" fontId="6" numFmtId="0" xfId="0" applyBorder="1" applyFont="1"/>
    <xf borderId="61" fillId="0" fontId="6" numFmtId="0" xfId="0" applyBorder="1" applyFont="1"/>
    <xf borderId="62" fillId="0" fontId="6" numFmtId="0" xfId="0" applyBorder="1" applyFont="1"/>
    <xf borderId="63" fillId="0" fontId="6" numFmtId="0" xfId="0" applyBorder="1" applyFont="1"/>
    <xf borderId="109" fillId="0" fontId="6" numFmtId="0" xfId="0" applyBorder="1" applyFont="1"/>
    <xf borderId="110" fillId="0" fontId="1" numFmtId="0" xfId="0" applyAlignment="1" applyBorder="1" applyFont="1">
      <alignment vertical="center"/>
    </xf>
    <xf borderId="111" fillId="0" fontId="1" numFmtId="0" xfId="0" applyAlignment="1" applyBorder="1" applyFont="1">
      <alignment vertical="center"/>
    </xf>
    <xf borderId="95" fillId="0" fontId="1" numFmtId="0" xfId="0" applyAlignment="1" applyBorder="1" applyFont="1">
      <alignment vertical="center"/>
    </xf>
    <xf borderId="57" fillId="0" fontId="1" numFmtId="0" xfId="0" applyAlignment="1" applyBorder="1" applyFont="1">
      <alignment vertical="center"/>
    </xf>
    <xf borderId="95" fillId="12" fontId="25" numFmtId="0" xfId="0" applyAlignment="1" applyBorder="1" applyFont="1">
      <alignment vertical="center"/>
    </xf>
    <xf borderId="95" fillId="12" fontId="1" numFmtId="0" xfId="0" applyAlignment="1" applyBorder="1" applyFont="1">
      <alignment vertical="center"/>
    </xf>
    <xf borderId="95" fillId="12" fontId="25" numFmtId="0" xfId="0" applyAlignment="1" applyBorder="1" applyFont="1">
      <alignment horizontal="right" readingOrder="0" vertical="center"/>
    </xf>
    <xf borderId="97" fillId="0" fontId="6" numFmtId="0" xfId="0" applyBorder="1" applyFont="1"/>
    <xf borderId="0" fillId="3" fontId="23" numFmtId="3" xfId="0" applyAlignment="1" applyFont="1" applyNumberFormat="1">
      <alignment readingOrder="0" vertical="center"/>
    </xf>
    <xf borderId="57" fillId="3" fontId="24" numFmtId="3" xfId="0" applyAlignment="1" applyBorder="1" applyFont="1" applyNumberFormat="1">
      <alignment horizontal="center" readingOrder="0" vertical="center"/>
    </xf>
    <xf borderId="112" fillId="0" fontId="1" numFmtId="0" xfId="0" applyAlignment="1" applyBorder="1" applyFont="1">
      <alignment vertical="center"/>
    </xf>
    <xf borderId="57" fillId="0" fontId="6" numFmtId="0" xfId="0" applyBorder="1" applyFont="1"/>
    <xf borderId="0" fillId="8" fontId="1" numFmtId="0" xfId="0" applyAlignment="1" applyFont="1">
      <alignment vertical="center"/>
    </xf>
    <xf borderId="0" fillId="8" fontId="23" numFmtId="3" xfId="0" applyAlignment="1" applyFont="1" applyNumberFormat="1">
      <alignment vertical="center"/>
    </xf>
    <xf borderId="57" fillId="8" fontId="24" numFmtId="3" xfId="0" applyAlignment="1" applyBorder="1" applyFont="1" applyNumberFormat="1">
      <alignment horizontal="center" readingOrder="0" vertical="center"/>
    </xf>
    <xf borderId="96" fillId="0" fontId="6" numFmtId="0" xfId="0" applyBorder="1" applyFont="1"/>
    <xf borderId="95" fillId="0" fontId="6" numFmtId="0" xfId="0" applyBorder="1" applyFont="1"/>
    <xf borderId="109" fillId="0" fontId="1" numFmtId="0" xfId="0" applyAlignment="1" applyBorder="1" applyFont="1">
      <alignment vertical="center"/>
    </xf>
    <xf borderId="113" fillId="0" fontId="6" numFmtId="0" xfId="0" applyBorder="1" applyFont="1"/>
    <xf borderId="77" fillId="10" fontId="21" numFmtId="0" xfId="0" applyAlignment="1" applyBorder="1" applyFont="1">
      <alignment horizontal="right" vertical="center"/>
    </xf>
    <xf borderId="105" fillId="0" fontId="1" numFmtId="0" xfId="0" applyAlignment="1" applyBorder="1" applyFont="1">
      <alignment horizontal="center" readingOrder="0" vertical="center"/>
    </xf>
    <xf borderId="95" fillId="12" fontId="21" numFmtId="0" xfId="0" applyAlignment="1" applyBorder="1" applyFont="1">
      <alignment horizontal="right" vertical="center"/>
    </xf>
    <xf borderId="50" fillId="0" fontId="1" numFmtId="0" xfId="0" applyAlignment="1" applyBorder="1" applyFont="1">
      <alignment horizontal="center" readingOrder="0" vertical="center"/>
    </xf>
    <xf borderId="114" fillId="13" fontId="25" numFmtId="0" xfId="0" applyAlignment="1" applyBorder="1" applyFill="1" applyFont="1">
      <alignment readingOrder="0" shrinkToFit="0" vertical="center" wrapText="0"/>
    </xf>
    <xf borderId="115" fillId="13" fontId="1" numFmtId="0" xfId="0" applyAlignment="1" applyBorder="1" applyFont="1">
      <alignment vertical="center"/>
    </xf>
    <xf borderId="115" fillId="13" fontId="25" numFmtId="0" xfId="0" applyAlignment="1" applyBorder="1" applyFont="1">
      <alignment horizontal="right" readingOrder="0" vertical="center"/>
    </xf>
    <xf borderId="116" fillId="0" fontId="6" numFmtId="0" xfId="0" applyBorder="1" applyFont="1"/>
    <xf borderId="117" fillId="0" fontId="3" numFmtId="0" xfId="0" applyAlignment="1" applyBorder="1" applyFont="1">
      <alignment horizontal="center" readingOrder="0" vertical="center"/>
    </xf>
    <xf borderId="118" fillId="3" fontId="24" numFmtId="3" xfId="0" applyAlignment="1" applyBorder="1" applyFont="1" applyNumberFormat="1">
      <alignment horizontal="center" readingOrder="0" vertical="center"/>
    </xf>
    <xf borderId="117" fillId="0" fontId="6" numFmtId="0" xfId="0" applyBorder="1" applyFont="1"/>
    <xf borderId="118" fillId="0" fontId="6" numFmtId="0" xfId="0" applyBorder="1" applyFont="1"/>
    <xf borderId="0" fillId="14" fontId="22" numFmtId="0" xfId="0" applyAlignment="1" applyFill="1" applyFont="1">
      <alignment vertical="center"/>
    </xf>
    <xf borderId="0" fillId="14" fontId="23" numFmtId="3" xfId="0" applyAlignment="1" applyFont="1" applyNumberFormat="1">
      <alignment vertical="center"/>
    </xf>
    <xf borderId="118" fillId="14" fontId="24" numFmtId="3" xfId="0" applyAlignment="1" applyBorder="1" applyFont="1" applyNumberFormat="1">
      <alignment horizontal="center" readingOrder="0" vertical="center"/>
    </xf>
    <xf borderId="119" fillId="0" fontId="1" numFmtId="0" xfId="0" applyAlignment="1" applyBorder="1" applyFont="1">
      <alignment vertical="center"/>
    </xf>
    <xf borderId="120" fillId="0" fontId="6" numFmtId="0" xfId="0" applyBorder="1" applyFont="1"/>
    <xf borderId="121" fillId="0" fontId="6" numFmtId="0" xfId="0" applyBorder="1" applyFont="1"/>
    <xf borderId="122" fillId="0" fontId="6" numFmtId="0" xfId="0" applyBorder="1" applyFont="1"/>
    <xf borderId="123" fillId="0" fontId="6" numFmtId="0" xfId="0" applyBorder="1" applyFont="1"/>
    <xf borderId="124" fillId="0" fontId="1" numFmtId="0" xfId="0" applyAlignment="1" applyBorder="1" applyFont="1">
      <alignment vertical="center"/>
    </xf>
    <xf borderId="55" fillId="0" fontId="32" numFmtId="0" xfId="0" applyAlignment="1" applyBorder="1" applyFont="1">
      <alignment horizontal="right" readingOrder="0" vertical="center"/>
    </xf>
    <xf borderId="125" fillId="0" fontId="32" numFmtId="0" xfId="0" applyAlignment="1" applyBorder="1" applyFont="1">
      <alignment horizontal="right" readingOrder="0" vertical="center"/>
    </xf>
    <xf borderId="103" fillId="0" fontId="31" numFmtId="0" xfId="0" applyBorder="1" applyFont="1"/>
    <xf borderId="104" fillId="0" fontId="31" numFmtId="0" xfId="0" applyBorder="1" applyFont="1"/>
    <xf borderId="126" fillId="0" fontId="1" numFmtId="0" xfId="0" applyAlignment="1" applyBorder="1" applyFont="1">
      <alignment vertical="center"/>
    </xf>
    <xf borderId="127" fillId="0" fontId="31" numFmtId="0" xfId="0" applyBorder="1" applyFont="1"/>
    <xf borderId="111" fillId="0" fontId="31" numFmtId="0" xfId="0" applyBorder="1" applyFont="1"/>
    <xf borderId="110" fillId="0" fontId="31" numFmtId="0" xfId="0" applyBorder="1" applyFont="1"/>
    <xf borderId="0" fillId="0" fontId="31" numFmtId="0" xfId="0" applyAlignment="1" applyFont="1">
      <alignment readingOrder="0"/>
    </xf>
    <xf borderId="0" fillId="0" fontId="3" numFmtId="0" xfId="0" applyAlignment="1" applyFont="1">
      <alignment vertical="center"/>
    </xf>
    <xf borderId="128" fillId="0" fontId="31" numFmtId="0" xfId="0" applyBorder="1" applyFont="1"/>
    <xf borderId="1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0" fillId="3" fontId="33" numFmtId="0" xfId="0" applyAlignment="1" applyFont="1">
      <alignment horizontal="center" vertical="center"/>
    </xf>
    <xf borderId="10" fillId="3" fontId="33" numFmtId="0" xfId="0" applyAlignment="1" applyBorder="1" applyFont="1">
      <alignment horizontal="center" vertical="center"/>
    </xf>
    <xf borderId="0" fillId="0" fontId="3" numFmtId="0" xfId="0" applyAlignment="1" applyFont="1">
      <alignment readingOrder="0" vertical="center"/>
    </xf>
    <xf borderId="129" fillId="3" fontId="34" numFmtId="0" xfId="0" applyAlignment="1" applyBorder="1" applyFont="1">
      <alignment horizontal="center" readingOrder="0" shrinkToFit="0" vertical="center" wrapText="0"/>
    </xf>
    <xf borderId="0" fillId="3" fontId="9" numFmtId="0" xfId="0" applyAlignment="1" applyFont="1">
      <alignment shrinkToFit="0" vertical="center" wrapText="0"/>
    </xf>
    <xf borderId="0" fillId="3" fontId="8" numFmtId="0" xfId="0" applyAlignment="1" applyFont="1">
      <alignment readingOrder="0" vertical="center"/>
    </xf>
    <xf borderId="10" fillId="3" fontId="8" numFmtId="0" xfId="0" applyAlignment="1" applyBorder="1" applyFont="1">
      <alignment readingOrder="0" vertical="center"/>
    </xf>
    <xf borderId="0" fillId="3" fontId="8" numFmtId="0" xfId="0" applyAlignment="1" applyFont="1">
      <alignment vertical="center"/>
    </xf>
    <xf borderId="10" fillId="3" fontId="8" numFmtId="0" xfId="0" applyAlignment="1" applyBorder="1" applyFont="1">
      <alignment vertical="center"/>
    </xf>
    <xf borderId="0" fillId="3" fontId="34" numFmtId="0" xfId="0" applyAlignment="1" applyFont="1">
      <alignment horizontal="center" readingOrder="0" shrinkToFit="0" vertical="center" wrapText="0"/>
    </xf>
    <xf borderId="129" fillId="4" fontId="34" numFmtId="0" xfId="0" applyAlignment="1" applyBorder="1" applyFont="1">
      <alignment horizontal="center" readingOrder="0" shrinkToFit="0" vertical="center" wrapText="0"/>
    </xf>
    <xf borderId="0" fillId="4" fontId="9" numFmtId="0" xfId="0" applyAlignment="1" applyFont="1">
      <alignment shrinkToFit="0" vertical="center" wrapText="0"/>
    </xf>
    <xf borderId="0" fillId="4" fontId="8" numFmtId="0" xfId="0" applyAlignment="1" applyFont="1">
      <alignment readingOrder="0" vertical="center"/>
    </xf>
    <xf borderId="10" fillId="4" fontId="8" numFmtId="0" xfId="0" applyAlignment="1" applyBorder="1" applyFont="1">
      <alignment readingOrder="0" vertical="center"/>
    </xf>
    <xf borderId="0" fillId="4" fontId="34" numFmtId="0" xfId="0" applyAlignment="1" applyFont="1">
      <alignment horizontal="center" readingOrder="0" shrinkToFit="0" vertical="center" wrapText="0"/>
    </xf>
    <xf borderId="0" fillId="4" fontId="8" numFmtId="0" xfId="0" applyAlignment="1" applyFont="1">
      <alignment vertical="center"/>
    </xf>
    <xf borderId="12" fillId="0" fontId="3" numFmtId="0" xfId="0" applyAlignment="1" applyBorder="1" applyFont="1">
      <alignment vertical="center"/>
    </xf>
    <xf borderId="0" fillId="0" fontId="3" numFmtId="0" xfId="0" applyAlignment="1" applyFont="1">
      <alignment vertical="bottom"/>
    </xf>
    <xf borderId="0" fillId="3" fontId="35" numFmtId="0" xfId="0" applyAlignment="1" applyFont="1">
      <alignment vertical="bottom"/>
    </xf>
    <xf borderId="0" fillId="3" fontId="36" numFmtId="0" xfId="0" applyAlignment="1" applyFont="1">
      <alignment horizontal="center" readingOrder="0" vertical="bottom"/>
    </xf>
    <xf borderId="0" fillId="3" fontId="36" numFmtId="3" xfId="0" applyAlignment="1" applyFont="1" applyNumberFormat="1">
      <alignment horizontal="center" readingOrder="0" vertical="bottom"/>
    </xf>
    <xf borderId="0" fillId="0" fontId="25" numFmtId="0" xfId="0" applyAlignment="1" applyFont="1">
      <alignment horizontal="center" readingOrder="0" vertical="center"/>
    </xf>
    <xf borderId="19" fillId="3" fontId="37" numFmtId="0" xfId="0" applyAlignment="1" applyBorder="1" applyFont="1">
      <alignment horizontal="center" vertical="center"/>
    </xf>
    <xf borderId="0" fillId="3" fontId="25" numFmtId="0" xfId="0" applyAlignment="1" applyFont="1">
      <alignment horizontal="center" readingOrder="0" shrinkToFit="0" vertical="center" wrapText="1"/>
    </xf>
    <xf borderId="24" fillId="3" fontId="37" numFmtId="0" xfId="0" applyAlignment="1" applyBorder="1" applyFont="1">
      <alignment horizontal="center" vertical="center"/>
    </xf>
    <xf borderId="29" fillId="3" fontId="37" numFmtId="0" xfId="0" applyAlignment="1" applyBorder="1" applyFont="1">
      <alignment horizontal="center" vertical="center"/>
    </xf>
    <xf borderId="34" fillId="3" fontId="37" numFmtId="0" xfId="0" applyAlignment="1" applyBorder="1" applyFont="1">
      <alignment horizontal="center" vertical="center"/>
    </xf>
    <xf borderId="39" fillId="5" fontId="37" numFmtId="0" xfId="0" applyAlignment="1" applyBorder="1" applyFont="1">
      <alignment horizontal="center" vertical="center"/>
    </xf>
    <xf borderId="39" fillId="6" fontId="37" numFmtId="0" xfId="0" applyAlignment="1" applyBorder="1" applyFont="1">
      <alignment horizontal="center" vertical="center"/>
    </xf>
    <xf borderId="39" fillId="7" fontId="37" numFmtId="0" xfId="0" applyAlignment="1" applyBorder="1" applyFont="1">
      <alignment horizontal="center" vertical="center"/>
    </xf>
    <xf borderId="39" fillId="8" fontId="37" numFmtId="0" xfId="0" applyAlignment="1" applyBorder="1" applyFont="1">
      <alignment horizontal="center" vertical="center"/>
    </xf>
    <xf borderId="0" fillId="3" fontId="37" numFmtId="0" xfId="0" applyAlignment="1" applyFont="1">
      <alignment horizontal="center" vertical="center"/>
    </xf>
    <xf borderId="0" fillId="5" fontId="37" numFmtId="0" xfId="0" applyAlignment="1" applyFont="1">
      <alignment horizontal="center" vertical="center"/>
    </xf>
    <xf borderId="61" fillId="6" fontId="37" numFmtId="0" xfId="0" applyAlignment="1" applyBorder="1" applyFont="1">
      <alignment horizontal="center" vertical="center"/>
    </xf>
    <xf borderId="66" fillId="7" fontId="37" numFmtId="0" xfId="0" applyAlignment="1" applyBorder="1" applyFont="1">
      <alignment horizontal="center" vertical="center"/>
    </xf>
    <xf borderId="0" fillId="8" fontId="37" numFmtId="0" xfId="0" applyAlignment="1" applyFont="1">
      <alignment horizontal="center" vertical="center"/>
    </xf>
    <xf borderId="0" fillId="3" fontId="35" numFmtId="0" xfId="0" applyAlignment="1" applyFont="1">
      <alignment horizontal="left" readingOrder="0" vertical="bottom"/>
    </xf>
    <xf borderId="91" fillId="5" fontId="37" numFmtId="0" xfId="0" applyAlignment="1" applyBorder="1" applyFont="1">
      <alignment horizontal="center" vertical="center"/>
    </xf>
    <xf borderId="65" fillId="7" fontId="24" numFmtId="0" xfId="0" applyAlignment="1" applyBorder="1" applyFont="1">
      <alignment vertical="center"/>
    </xf>
    <xf borderId="94" fillId="8" fontId="24" numFmtId="0" xfId="0" applyAlignment="1" applyBorder="1" applyFont="1">
      <alignment vertical="center"/>
    </xf>
    <xf borderId="95" fillId="8" fontId="37" numFmtId="0" xfId="0" applyAlignment="1" applyBorder="1" applyFont="1">
      <alignment horizontal="center" vertical="center"/>
    </xf>
    <xf borderId="60" fillId="6" fontId="24" numFmtId="0" xfId="0" applyAlignment="1" applyBorder="1" applyFont="1">
      <alignment vertical="center"/>
    </xf>
    <xf borderId="0" fillId="0" fontId="35" numFmtId="0" xfId="0" applyAlignment="1" applyFont="1">
      <alignment vertical="center"/>
    </xf>
    <xf borderId="0" fillId="0" fontId="38" numFmtId="0" xfId="0" applyAlignment="1" applyFont="1">
      <alignment horizontal="left" readingOrder="0" vertical="bottom"/>
    </xf>
    <xf borderId="19" fillId="3" fontId="39" numFmtId="0" xfId="0" applyBorder="1" applyFont="1"/>
    <xf borderId="24" fillId="3" fontId="39" numFmtId="0" xfId="0" applyBorder="1" applyFont="1"/>
    <xf borderId="26" fillId="3" fontId="3" numFmtId="0" xfId="0" applyAlignment="1" applyBorder="1" applyFont="1">
      <alignment vertical="center"/>
    </xf>
    <xf borderId="29" fillId="3" fontId="39" numFmtId="0" xfId="0" applyBorder="1" applyFont="1"/>
    <xf borderId="31" fillId="3" fontId="3" numFmtId="0" xfId="0" applyAlignment="1" applyBorder="1" applyFont="1">
      <alignment vertical="center"/>
    </xf>
    <xf borderId="34" fillId="3" fontId="39" numFmtId="0" xfId="0" applyBorder="1" applyFont="1"/>
    <xf borderId="36" fillId="3" fontId="3" numFmtId="0" xfId="0" applyAlignment="1" applyBorder="1" applyFont="1">
      <alignment vertical="center"/>
    </xf>
    <xf borderId="48" fillId="5" fontId="3" numFmtId="0" xfId="0" applyAlignment="1" applyBorder="1" applyFont="1">
      <alignment horizontal="center" readingOrder="0" vertical="center"/>
    </xf>
    <xf borderId="0" fillId="5" fontId="39" numFmtId="0" xfId="0" applyFont="1"/>
    <xf borderId="52" fillId="6" fontId="3" numFmtId="0" xfId="0" applyAlignment="1" applyBorder="1" applyFont="1">
      <alignment horizontal="center" readingOrder="0" vertical="center"/>
    </xf>
    <xf borderId="0" fillId="6" fontId="39" numFmtId="0" xfId="0" applyFont="1"/>
    <xf borderId="53" fillId="6" fontId="3" numFmtId="0" xfId="0" applyAlignment="1" applyBorder="1" applyFont="1">
      <alignment vertical="center"/>
    </xf>
    <xf borderId="54" fillId="7" fontId="3" numFmtId="0" xfId="0" applyAlignment="1" applyBorder="1" applyFont="1">
      <alignment horizontal="center" readingOrder="0" vertical="center"/>
    </xf>
    <xf borderId="0" fillId="7" fontId="39" numFmtId="0" xfId="0" applyFont="1"/>
    <xf borderId="55" fillId="7" fontId="3" numFmtId="0" xfId="0" applyAlignment="1" applyBorder="1" applyFont="1">
      <alignment vertical="center"/>
    </xf>
    <xf borderId="56" fillId="8" fontId="3" numFmtId="0" xfId="0" applyAlignment="1" applyBorder="1" applyFont="1">
      <alignment horizontal="center" readingOrder="0" vertical="center"/>
    </xf>
    <xf borderId="0" fillId="8" fontId="39" numFmtId="0" xfId="0" applyFont="1"/>
    <xf borderId="57" fillId="8" fontId="3" numFmtId="0" xfId="0" applyAlignment="1" applyBorder="1" applyFont="1">
      <alignment vertical="center"/>
    </xf>
    <xf borderId="0" fillId="3" fontId="39" numFmtId="0" xfId="0" applyFont="1"/>
    <xf borderId="53" fillId="3" fontId="3" numFmtId="0" xfId="0" applyAlignment="1" applyBorder="1" applyFont="1">
      <alignment vertical="center"/>
    </xf>
    <xf borderId="55" fillId="3" fontId="3" numFmtId="0" xfId="0" applyAlignment="1" applyBorder="1" applyFont="1">
      <alignment vertical="center"/>
    </xf>
    <xf borderId="57" fillId="3" fontId="3" numFmtId="0" xfId="0" applyAlignment="1" applyBorder="1" applyFont="1">
      <alignment vertical="center"/>
    </xf>
    <xf borderId="58" fillId="5" fontId="3" numFmtId="0" xfId="0" applyAlignment="1" applyBorder="1" applyFont="1">
      <alignment horizontal="center" readingOrder="0" vertical="center"/>
    </xf>
    <xf borderId="91" fillId="5" fontId="39" numFmtId="0" xfId="0" applyBorder="1" applyFont="1"/>
    <xf borderId="59" fillId="6" fontId="3" numFmtId="0" xfId="0" applyAlignment="1" applyBorder="1" applyFont="1">
      <alignment horizontal="center" readingOrder="0" vertical="center"/>
    </xf>
    <xf borderId="61" fillId="6" fontId="39" numFmtId="0" xfId="0" applyBorder="1" applyFont="1"/>
    <xf borderId="63" fillId="6" fontId="3" numFmtId="0" xfId="0" applyAlignment="1" applyBorder="1" applyFont="1">
      <alignment vertical="center"/>
    </xf>
    <xf borderId="64" fillId="7" fontId="3" numFmtId="0" xfId="0" applyAlignment="1" applyBorder="1" applyFont="1">
      <alignment horizontal="center" readingOrder="0" vertical="center"/>
    </xf>
    <xf borderId="66" fillId="7" fontId="39" numFmtId="0" xfId="0" applyBorder="1" applyFont="1"/>
    <xf borderId="68" fillId="7" fontId="3" numFmtId="0" xfId="0" applyAlignment="1" applyBorder="1" applyFont="1">
      <alignment vertical="center"/>
    </xf>
    <xf borderId="69" fillId="8" fontId="3" numFmtId="0" xfId="0" applyAlignment="1" applyBorder="1" applyFont="1">
      <alignment horizontal="center" readingOrder="0" vertical="center"/>
    </xf>
    <xf borderId="95" fillId="8" fontId="39" numFmtId="0" xfId="0" applyBorder="1" applyFont="1"/>
    <xf borderId="97" fillId="8" fontId="3" numFmtId="0" xfId="0" applyAlignment="1" applyBorder="1" applyFont="1">
      <alignment vertical="center"/>
    </xf>
    <xf borderId="49" fillId="8" fontId="24" numFmtId="0" xfId="0" applyAlignment="1" applyBorder="1" applyFont="1">
      <alignment vertical="center"/>
    </xf>
    <xf borderId="90" fillId="5" fontId="24" numFmtId="0" xfId="0" applyAlignment="1" applyBorder="1" applyFont="1">
      <alignment vertical="center"/>
    </xf>
    <xf borderId="0" fillId="0" fontId="39" numFmtId="0" xfId="0" applyFont="1"/>
    <xf borderId="115" fillId="13" fontId="3" numFmtId="0" xfId="0" applyAlignment="1" applyBorder="1" applyFont="1">
      <alignment vertical="center"/>
    </xf>
    <xf borderId="0" fillId="0" fontId="40" numFmtId="0" xfId="0" applyAlignment="1" applyFont="1">
      <alignment horizontal="right" readingOrder="0" vertical="center"/>
    </xf>
    <xf borderId="0" fillId="3" fontId="37" numFmtId="3" xfId="0" applyAlignment="1" applyFont="1" applyNumberFormat="1">
      <alignment vertical="center"/>
    </xf>
    <xf borderId="0" fillId="14" fontId="37" numFmtId="3" xfId="0" applyAlignment="1" applyFont="1" applyNumberFormat="1">
      <alignment vertical="center"/>
    </xf>
    <xf borderId="119" fillId="0" fontId="3" numFmtId="0" xfId="0" applyAlignment="1" applyBorder="1" applyFont="1">
      <alignment vertical="center"/>
    </xf>
    <xf borderId="55" fillId="0" fontId="3" numFmtId="0" xfId="0" applyAlignment="1" applyBorder="1" applyFont="1">
      <alignment vertical="center"/>
    </xf>
    <xf borderId="82" fillId="11" fontId="3" numFmtId="0" xfId="0" applyAlignment="1" applyBorder="1" applyFont="1">
      <alignment vertical="center"/>
    </xf>
    <xf borderId="124" fillId="0" fontId="3" numFmtId="0" xfId="0" applyAlignment="1" applyBorder="1" applyFont="1">
      <alignment vertical="center"/>
    </xf>
    <xf borderId="55" fillId="0" fontId="40" numFmtId="0" xfId="0" applyAlignment="1" applyBorder="1" applyFont="1">
      <alignment horizontal="right" readingOrder="0" vertical="center"/>
    </xf>
    <xf borderId="125" fillId="0" fontId="40" numFmtId="0" xfId="0" applyAlignment="1" applyBorder="1" applyFont="1">
      <alignment horizontal="right" readingOrder="0" vertical="center"/>
    </xf>
    <xf borderId="0" fillId="7" fontId="37" numFmtId="3" xfId="0" applyAlignment="1" applyFont="1" applyNumberFormat="1">
      <alignment vertical="center"/>
    </xf>
    <xf borderId="103" fillId="0" fontId="39" numFmtId="0" xfId="0" applyBorder="1" applyFont="1"/>
    <xf borderId="104" fillId="0" fontId="39" numFmtId="0" xfId="0" applyBorder="1" applyFont="1"/>
    <xf borderId="126" fillId="0" fontId="3" numFmtId="0" xfId="0" applyAlignment="1" applyBorder="1" applyFont="1">
      <alignment vertical="center"/>
    </xf>
    <xf borderId="106" fillId="0" fontId="3" numFmtId="0" xfId="0" applyAlignment="1" applyBorder="1" applyFont="1">
      <alignment vertical="center"/>
    </xf>
    <xf borderId="0" fillId="6" fontId="37" numFmtId="3" xfId="0" applyAlignment="1" applyFont="1" applyNumberFormat="1">
      <alignment vertical="center"/>
    </xf>
    <xf borderId="127" fillId="0" fontId="39" numFmtId="0" xfId="0" applyBorder="1" applyFont="1"/>
    <xf borderId="111" fillId="0" fontId="39" numFmtId="0" xfId="0" applyBorder="1" applyFont="1"/>
    <xf borderId="110" fillId="0" fontId="39" numFmtId="0" xfId="0" applyBorder="1" applyFont="1"/>
    <xf borderId="57" fillId="0" fontId="3" numFmtId="0" xfId="0" applyAlignment="1" applyBorder="1" applyFont="1">
      <alignment vertical="center"/>
    </xf>
    <xf borderId="95" fillId="12" fontId="3" numFmtId="0" xfId="0" applyAlignment="1" applyBorder="1" applyFont="1">
      <alignment vertical="center"/>
    </xf>
    <xf borderId="112" fillId="0" fontId="3" numFmtId="0" xfId="0" applyAlignment="1" applyBorder="1" applyFont="1">
      <alignment vertical="center"/>
    </xf>
    <xf borderId="0" fillId="8" fontId="37" numFmtId="3" xfId="0" applyAlignment="1" applyFont="1" applyNumberFormat="1">
      <alignment vertical="center"/>
    </xf>
    <xf borderId="128" fillId="0" fontId="39" numFmtId="0" xfId="0" applyBorder="1" applyFont="1"/>
    <xf borderId="104" fillId="0" fontId="3" numFmtId="0" xfId="0" applyAlignment="1" applyBorder="1" applyFont="1">
      <alignment vertical="center"/>
    </xf>
    <xf borderId="110" fillId="0" fontId="3" numFmtId="0" xfId="0" applyAlignment="1" applyBorder="1" applyFont="1">
      <alignment vertical="center"/>
    </xf>
    <xf borderId="77" fillId="10" fontId="25" numFmtId="0" xfId="0" applyAlignment="1" applyBorder="1" applyFont="1">
      <alignment horizontal="right" vertical="center"/>
    </xf>
    <xf borderId="0" fillId="3" fontId="3" numFmtId="0" xfId="0" applyAlignment="1" applyFont="1">
      <alignment vertical="center"/>
    </xf>
    <xf borderId="0" fillId="6" fontId="3" numFmtId="0" xfId="0" applyAlignment="1" applyFont="1">
      <alignment vertical="center"/>
    </xf>
    <xf borderId="107" fillId="0" fontId="3" numFmtId="0" xfId="0" applyAlignment="1" applyBorder="1" applyFont="1">
      <alignment vertical="center"/>
    </xf>
    <xf borderId="111" fillId="0" fontId="3" numFmtId="0" xfId="0" applyAlignment="1" applyBorder="1" applyFont="1">
      <alignment vertical="center"/>
    </xf>
    <xf borderId="95" fillId="0" fontId="3" numFmtId="0" xfId="0" applyAlignment="1" applyBorder="1" applyFont="1">
      <alignment vertical="center"/>
    </xf>
    <xf borderId="95" fillId="12" fontId="25" numFmtId="0" xfId="0" applyAlignment="1" applyBorder="1" applyFont="1">
      <alignment horizontal="right" vertical="center"/>
    </xf>
    <xf borderId="0" fillId="8" fontId="3" numFmtId="0" xfId="0" applyAlignment="1" applyFont="1">
      <alignment vertical="center"/>
    </xf>
    <xf borderId="109" fillId="0" fontId="3" numFmtId="0" xfId="0" applyAlignment="1" applyBorder="1" applyFont="1">
      <alignment vertical="center"/>
    </xf>
    <xf borderId="0" fillId="3" fontId="9" numFmtId="0" xfId="0" applyAlignment="1" applyFont="1">
      <alignment shrinkToFit="0" vertical="center" wrapText="0"/>
    </xf>
    <xf borderId="130" fillId="3" fontId="9" numFmtId="0" xfId="0" applyAlignment="1" applyBorder="1" applyFont="1">
      <alignment shrinkToFit="0" vertical="center" wrapText="0"/>
    </xf>
    <xf borderId="0" fillId="3" fontId="41" numFmtId="0" xfId="0" applyAlignment="1" applyFont="1">
      <alignment vertical="bottom"/>
    </xf>
    <xf borderId="0" fillId="3" fontId="27" numFmtId="0" xfId="0" applyAlignment="1" applyFont="1">
      <alignment vertical="bottom"/>
    </xf>
    <xf borderId="0" fillId="3" fontId="28" numFmtId="0" xfId="0" applyAlignment="1" applyFont="1">
      <alignment vertical="bottom"/>
    </xf>
    <xf borderId="24" fillId="3" fontId="23" numFmtId="0" xfId="0" applyAlignment="1" applyBorder="1" applyFont="1">
      <alignment horizontal="center" readingOrder="0" vertical="center"/>
    </xf>
    <xf borderId="0" fillId="3" fontId="41" numFmtId="0" xfId="0" applyAlignment="1" applyFont="1">
      <alignment horizontal="left" readingOrder="0" vertical="bottom"/>
    </xf>
    <xf borderId="0" fillId="3" fontId="42" numFmtId="0" xfId="0" applyAlignment="1" applyFont="1">
      <alignment horizontal="center" vertical="center"/>
    </xf>
    <xf borderId="18" fillId="3" fontId="24" numFmtId="0" xfId="0" applyAlignment="1" applyBorder="1" applyFont="1">
      <alignment vertical="center"/>
    </xf>
    <xf borderId="38" fillId="5" fontId="24" numFmtId="0" xfId="0" applyAlignment="1" applyBorder="1" applyFont="1">
      <alignment vertical="center"/>
    </xf>
    <xf borderId="49" fillId="3" fontId="24" numFmtId="0" xfId="0" applyAlignment="1" applyBorder="1" applyFont="1">
      <alignment vertical="center"/>
    </xf>
    <xf borderId="0" fillId="3" fontId="24" numFmtId="0" xfId="0" applyAlignment="1" applyFont="1">
      <alignment vertical="center"/>
    </xf>
    <xf borderId="0" fillId="14" fontId="24" numFmtId="0" xfId="0" applyAlignment="1" applyFont="1">
      <alignment vertical="center"/>
    </xf>
    <xf borderId="0" fillId="7" fontId="24" numFmtId="0" xfId="0" applyAlignment="1" applyFont="1">
      <alignment vertical="center"/>
    </xf>
    <xf borderId="0" fillId="0" fontId="39" numFmtId="0" xfId="0" applyAlignment="1" applyFont="1">
      <alignment readingOrder="0"/>
    </xf>
    <xf borderId="131" fillId="2" fontId="43" numFmtId="0" xfId="0" applyAlignment="1" applyBorder="1" applyFont="1">
      <alignment horizontal="center" readingOrder="0" shrinkToFit="0" vertical="center" wrapText="0"/>
    </xf>
    <xf borderId="132" fillId="2" fontId="6" numFmtId="0" xfId="0" applyBorder="1" applyFont="1"/>
    <xf borderId="133" fillId="2" fontId="43" numFmtId="0" xfId="0" applyAlignment="1" applyBorder="1" applyFont="1">
      <alignment horizontal="left" readingOrder="0" shrinkToFit="0" vertical="center" wrapText="0"/>
    </xf>
    <xf borderId="133" fillId="2" fontId="6" numFmtId="0" xfId="0" applyBorder="1" applyFont="1"/>
    <xf borderId="0" fillId="3" fontId="44" numFmtId="0" xfId="0" applyAlignment="1" applyFont="1">
      <alignment horizontal="center" shrinkToFit="0" vertical="center" wrapText="0"/>
    </xf>
    <xf borderId="130" fillId="3" fontId="44" numFmtId="0" xfId="0" applyAlignment="1" applyBorder="1" applyFont="1">
      <alignment horizontal="center" shrinkToFit="0" vertical="center" wrapText="0"/>
    </xf>
    <xf borderId="133" fillId="2" fontId="43" numFmtId="0" xfId="0" applyAlignment="1" applyBorder="1" applyFont="1">
      <alignment horizontal="center" readingOrder="0" shrinkToFit="0" vertical="center" wrapText="0"/>
    </xf>
    <xf borderId="115" fillId="13" fontId="21" numFmtId="0" xfId="0" applyAlignment="1" applyBorder="1" applyFont="1">
      <alignment horizontal="right" readingOrder="0" vertical="center"/>
    </xf>
    <xf borderId="95" fillId="12" fontId="21" numFmtId="0" xfId="0" applyAlignment="1" applyBorder="1" applyFont="1">
      <alignment horizontal="right" readingOrder="0" vertical="center"/>
    </xf>
    <xf borderId="0" fillId="3" fontId="21" numFmtId="0" xfId="0" applyAlignment="1" applyFont="1">
      <alignment horizontal="center" readingOrder="0" vertical="center"/>
    </xf>
    <xf borderId="131" fillId="2" fontId="45" numFmtId="0" xfId="0" applyAlignment="1" applyBorder="1" applyFont="1">
      <alignment horizontal="center" readingOrder="0" shrinkToFit="0" vertical="center" wrapText="0"/>
    </xf>
    <xf borderId="133" fillId="2" fontId="45" numFmtId="0" xfId="0" applyAlignment="1" applyBorder="1" applyFont="1">
      <alignment horizontal="left" readingOrder="0" shrinkToFit="0" vertical="center" wrapText="0"/>
    </xf>
    <xf borderId="133" fillId="2" fontId="45" numFmtId="0" xfId="0" applyAlignment="1" applyBorder="1" applyFont="1">
      <alignment horizontal="center" readingOrder="0" shrinkToFit="0" vertical="center" wrapText="0"/>
    </xf>
    <xf borderId="23" fillId="3" fontId="24" numFmtId="0" xfId="0" applyAlignment="1" applyBorder="1" applyFont="1">
      <alignment vertical="center"/>
    </xf>
    <xf borderId="28" fillId="3" fontId="24" numFmtId="0" xfId="0" applyAlignment="1" applyBorder="1" applyFont="1">
      <alignment vertical="center"/>
    </xf>
    <xf borderId="33" fillId="3" fontId="24" numFmtId="0" xfId="0" applyAlignment="1" applyBorder="1" applyFont="1">
      <alignment vertical="center"/>
    </xf>
    <xf borderId="38" fillId="6" fontId="24" numFmtId="0" xfId="0" applyAlignment="1" applyBorder="1" applyFont="1">
      <alignment vertical="center"/>
    </xf>
    <xf borderId="38" fillId="7" fontId="24" numFmtId="0" xfId="0" applyAlignment="1" applyBorder="1" applyFont="1">
      <alignment vertical="center"/>
    </xf>
    <xf borderId="38" fillId="8" fontId="24" numFmtId="0" xfId="0" applyAlignment="1" applyBorder="1" applyFont="1">
      <alignment vertical="center"/>
    </xf>
    <xf borderId="0" fillId="3" fontId="25" numFmtId="0" xfId="0" applyAlignment="1" applyFont="1">
      <alignment horizontal="center" readingOrder="0" vertical="center"/>
    </xf>
    <xf borderId="39" fillId="6" fontId="23" numFmtId="0" xfId="0" applyAlignment="1" applyBorder="1" applyFont="1">
      <alignment horizontal="center" readingOrder="0" vertical="center"/>
    </xf>
    <xf borderId="0" fillId="0" fontId="1" numFmtId="0" xfId="0" applyFont="1"/>
    <xf borderId="134" fillId="15" fontId="25" numFmtId="0" xfId="0" applyAlignment="1" applyBorder="1" applyFill="1" applyFont="1">
      <alignment shrinkToFit="0" vertical="center" wrapText="0"/>
    </xf>
    <xf borderId="135" fillId="15" fontId="1" numFmtId="0" xfId="0" applyAlignment="1" applyBorder="1" applyFont="1">
      <alignment vertical="center"/>
    </xf>
    <xf borderId="135" fillId="15" fontId="25" numFmtId="0" xfId="0" applyAlignment="1" applyBorder="1" applyFont="1">
      <alignment horizontal="right" readingOrder="0" vertical="center"/>
    </xf>
    <xf borderId="136" fillId="0" fontId="6" numFmtId="0" xfId="0" applyBorder="1" applyFont="1"/>
    <xf borderId="137" fillId="0" fontId="3" numFmtId="0" xfId="0" applyAlignment="1" applyBorder="1" applyFont="1">
      <alignment horizontal="center" readingOrder="0" vertical="center"/>
    </xf>
    <xf borderId="0" fillId="3" fontId="37" numFmtId="3" xfId="0" applyAlignment="1" applyFont="1" applyNumberFormat="1">
      <alignment horizontal="center" vertical="center"/>
    </xf>
    <xf borderId="138" fillId="3" fontId="24" numFmtId="3" xfId="0" applyAlignment="1" applyBorder="1" applyFont="1" applyNumberFormat="1">
      <alignment horizontal="center" readingOrder="0" vertical="center"/>
    </xf>
    <xf borderId="0" fillId="3" fontId="46" numFmtId="0" xfId="0" applyAlignment="1" applyFont="1">
      <alignment vertical="center"/>
    </xf>
    <xf borderId="137" fillId="0" fontId="6" numFmtId="0" xfId="0" applyBorder="1" applyFont="1"/>
    <xf borderId="138" fillId="0" fontId="6" numFmtId="0" xfId="0" applyBorder="1" applyFont="1"/>
    <xf borderId="139" fillId="0" fontId="6" numFmtId="0" xfId="0" applyBorder="1" applyFont="1"/>
    <xf borderId="0" fillId="16" fontId="22" numFmtId="0" xfId="0" applyAlignment="1" applyFill="1" applyFont="1">
      <alignment vertical="center"/>
    </xf>
    <xf borderId="0" fillId="16" fontId="37" numFmtId="3" xfId="0" applyAlignment="1" applyFont="1" applyNumberFormat="1">
      <alignment horizontal="center" vertical="center"/>
    </xf>
    <xf borderId="138" fillId="16" fontId="24" numFmtId="3" xfId="0" applyAlignment="1" applyBorder="1" applyFont="1" applyNumberFormat="1">
      <alignment horizontal="center" readingOrder="0" vertical="center"/>
    </xf>
    <xf borderId="140" fillId="3" fontId="46" numFmtId="0" xfId="0" applyAlignment="1" applyBorder="1" applyFont="1">
      <alignment vertical="center"/>
    </xf>
    <xf borderId="70" fillId="9" fontId="25" numFmtId="0" xfId="0" applyAlignment="1" applyBorder="1" applyFont="1">
      <alignment shrinkToFit="0" vertical="center" wrapText="0"/>
    </xf>
    <xf borderId="72" fillId="9" fontId="1" numFmtId="0" xfId="0" applyAlignment="1" applyBorder="1" applyFont="1">
      <alignment vertical="center"/>
    </xf>
    <xf borderId="72" fillId="9" fontId="25" numFmtId="0" xfId="0" applyAlignment="1" applyBorder="1" applyFont="1">
      <alignment horizontal="right" readingOrder="0" vertical="center"/>
    </xf>
    <xf borderId="74" fillId="0" fontId="6" numFmtId="0" xfId="0" applyBorder="1" applyFont="1"/>
    <xf borderId="141" fillId="0" fontId="6" numFmtId="0" xfId="0" applyBorder="1" applyFont="1"/>
    <xf borderId="142" fillId="0" fontId="6" numFmtId="0" xfId="0" applyBorder="1" applyFont="1"/>
    <xf borderId="143" fillId="0" fontId="6" numFmtId="0" xfId="0" applyBorder="1" applyFont="1"/>
    <xf borderId="144" fillId="0" fontId="6" numFmtId="0" xfId="0" applyBorder="1" applyFont="1"/>
    <xf borderId="145" fillId="0" fontId="6" numFmtId="0" xfId="0" applyBorder="1" applyFont="1"/>
    <xf borderId="0" fillId="0" fontId="1" numFmtId="0" xfId="0" applyAlignment="1" applyFont="1">
      <alignment vertical="center"/>
    </xf>
    <xf borderId="146" fillId="0" fontId="3" numFmtId="0" xfId="0" applyAlignment="1" applyBorder="1" applyFont="1">
      <alignment horizontal="center" readingOrder="0" vertical="center"/>
    </xf>
    <xf borderId="0" fillId="3" fontId="23" numFmtId="3" xfId="0" applyAlignment="1" applyFont="1" applyNumberFormat="1">
      <alignment horizontal="center" vertical="center"/>
    </xf>
    <xf borderId="142" fillId="0" fontId="1" numFmtId="0" xfId="0" applyAlignment="1" applyBorder="1" applyFont="1">
      <alignment vertical="center"/>
    </xf>
    <xf borderId="142" fillId="0" fontId="3" numFmtId="0" xfId="0" applyAlignment="1" applyBorder="1" applyFont="1">
      <alignment vertical="center"/>
    </xf>
    <xf borderId="145" fillId="3" fontId="1" numFmtId="0" xfId="0" applyAlignment="1" applyBorder="1" applyFont="1">
      <alignment vertical="center"/>
    </xf>
    <xf borderId="139" fillId="0" fontId="1" numFmtId="0" xfId="0" applyAlignment="1" applyBorder="1" applyFont="1">
      <alignment vertical="center"/>
    </xf>
    <xf borderId="146" fillId="0" fontId="6" numFmtId="0" xfId="0" applyBorder="1" applyFont="1"/>
    <xf borderId="51" fillId="0" fontId="6" numFmtId="0" xfId="0" applyBorder="1" applyFont="1"/>
    <xf borderId="147" fillId="0" fontId="6" numFmtId="0" xfId="0" applyBorder="1" applyFont="1"/>
    <xf borderId="135" fillId="15" fontId="25" numFmtId="0" xfId="0" applyAlignment="1" applyBorder="1" applyFont="1">
      <alignment horizontal="right" vertical="center"/>
    </xf>
    <xf borderId="0" fillId="5" fontId="23" numFmtId="3" xfId="0" applyAlignment="1" applyFont="1" applyNumberFormat="1">
      <alignment horizontal="center" vertical="center"/>
    </xf>
    <xf borderId="119" fillId="3" fontId="1" numFmtId="0" xfId="0" applyAlignment="1" applyBorder="1" applyFont="1">
      <alignment vertical="center"/>
    </xf>
    <xf borderId="0" fillId="0" fontId="22" numFmtId="0" xfId="0" applyAlignment="1" applyFont="1">
      <alignment vertical="center"/>
    </xf>
    <xf borderId="145" fillId="3" fontId="46" numFmtId="0" xfId="0" applyAlignment="1" applyBorder="1" applyFont="1">
      <alignment vertical="center"/>
    </xf>
    <xf borderId="148" fillId="0" fontId="6" numFmtId="0" xfId="0" applyBorder="1" applyFont="1"/>
    <xf borderId="91" fillId="0" fontId="6" numFmtId="0" xfId="0" applyBorder="1" applyFont="1"/>
    <xf borderId="92" fillId="0" fontId="6" numFmtId="0" xfId="0" applyBorder="1" applyFont="1"/>
    <xf borderId="93" fillId="0" fontId="6" numFmtId="0" xfId="0" applyBorder="1" applyFont="1"/>
    <xf borderId="124" fillId="0" fontId="6" numFmtId="0" xfId="0" applyBorder="1" applyFont="1"/>
    <xf borderId="149" fillId="0" fontId="6" numFmtId="0" xfId="0" applyBorder="1" applyFont="1"/>
    <xf borderId="66" fillId="0" fontId="1" numFmtId="0" xfId="0" applyAlignment="1" applyBorder="1" applyFont="1">
      <alignment vertical="center"/>
    </xf>
    <xf borderId="66" fillId="0" fontId="22" numFmtId="0" xfId="0" applyAlignment="1" applyBorder="1" applyFont="1">
      <alignment vertical="center"/>
    </xf>
    <xf borderId="80" fillId="11" fontId="25" numFmtId="0" xfId="0" applyAlignment="1" applyBorder="1" applyFont="1">
      <alignment shrinkToFit="0" vertical="center" wrapText="0"/>
    </xf>
    <xf borderId="82" fillId="11" fontId="22" numFmtId="0" xfId="0" applyAlignment="1" applyBorder="1" applyFont="1">
      <alignment vertical="center"/>
    </xf>
    <xf borderId="150" fillId="0" fontId="3" numFmtId="0" xfId="0" applyAlignment="1" applyBorder="1" applyFont="1">
      <alignment horizontal="center" readingOrder="0" vertical="center"/>
    </xf>
    <xf borderId="125" fillId="0" fontId="1" numFmtId="0" xfId="0" applyAlignment="1" applyBorder="1" applyFont="1">
      <alignment vertical="center"/>
    </xf>
    <xf borderId="150" fillId="0" fontId="6" numFmtId="0" xfId="0" applyBorder="1" applyFont="1"/>
    <xf borderId="106" fillId="0" fontId="6" numFmtId="0" xfId="0" applyBorder="1" applyFont="1"/>
    <xf borderId="0" fillId="7" fontId="23" numFmtId="3" xfId="0" applyAlignment="1" applyFont="1" applyNumberFormat="1">
      <alignment horizontal="center" vertical="center"/>
    </xf>
    <xf borderId="103" fillId="3" fontId="1" numFmtId="0" xfId="0" applyAlignment="1" applyBorder="1" applyFont="1">
      <alignment vertical="center"/>
    </xf>
    <xf borderId="151" fillId="0" fontId="6" numFmtId="0" xfId="0" applyBorder="1" applyFont="1"/>
    <xf borderId="104" fillId="0" fontId="6" numFmtId="0" xfId="0" applyBorder="1" applyFont="1"/>
    <xf borderId="91" fillId="0" fontId="1" numFmtId="0" xfId="0" applyAlignment="1" applyBorder="1" applyFont="1">
      <alignment vertical="center"/>
    </xf>
    <xf borderId="91" fillId="0" fontId="22" numFmtId="0" xfId="0" applyAlignment="1" applyBorder="1" applyFont="1">
      <alignment vertical="center"/>
    </xf>
    <xf borderId="51" fillId="0" fontId="1" numFmtId="0" xfId="0" applyAlignment="1" applyBorder="1" applyFont="1">
      <alignment vertical="center"/>
    </xf>
    <xf borderId="72" fillId="9" fontId="22" numFmtId="0" xfId="0" applyAlignment="1" applyBorder="1" applyFont="1">
      <alignment vertical="center"/>
    </xf>
    <xf borderId="51" fillId="0" fontId="1" numFmtId="0" xfId="0" applyAlignment="1" applyBorder="1" applyFont="1">
      <alignment vertical="center"/>
    </xf>
    <xf borderId="124" fillId="3" fontId="1" numFmtId="0" xfId="0" applyAlignment="1" applyBorder="1" applyFont="1">
      <alignment vertical="center"/>
    </xf>
    <xf borderId="152" fillId="0" fontId="1" numFmtId="0" xfId="0" applyAlignment="1" applyBorder="1" applyFont="1">
      <alignment vertical="center"/>
    </xf>
    <xf borderId="126" fillId="0" fontId="6" numFmtId="0" xfId="0" applyBorder="1" applyFont="1"/>
    <xf borderId="61" fillId="0" fontId="1" numFmtId="0" xfId="0" applyAlignment="1" applyBorder="1" applyFont="1">
      <alignment vertical="center"/>
    </xf>
    <xf borderId="61" fillId="0" fontId="22" numFmtId="0" xfId="0" applyAlignment="1" applyBorder="1" applyFont="1">
      <alignment vertical="center"/>
    </xf>
    <xf borderId="53" fillId="0" fontId="1" numFmtId="0" xfId="0" applyAlignment="1" applyBorder="1" applyFont="1">
      <alignment vertical="center"/>
    </xf>
    <xf borderId="77" fillId="10" fontId="22" numFmtId="0" xfId="0" applyAlignment="1" applyBorder="1" applyFont="1">
      <alignment vertical="center"/>
    </xf>
    <xf borderId="77" fillId="10" fontId="21" numFmtId="0" xfId="0" applyAlignment="1" applyBorder="1" applyFont="1">
      <alignment horizontal="right" readingOrder="0" vertical="center"/>
    </xf>
    <xf borderId="153" fillId="0" fontId="1" numFmtId="0" xfId="0" applyAlignment="1" applyBorder="1" applyFont="1">
      <alignment vertical="center"/>
    </xf>
    <xf borderId="0" fillId="6" fontId="23" numFmtId="3" xfId="0" applyAlignment="1" applyFont="1" applyNumberFormat="1">
      <alignment horizontal="center" vertical="center"/>
    </xf>
    <xf borderId="111" fillId="0" fontId="22" numFmtId="0" xfId="0" applyAlignment="1" applyBorder="1" applyFont="1">
      <alignment vertical="center"/>
    </xf>
    <xf borderId="104" fillId="3" fontId="1" numFmtId="0" xfId="0" applyAlignment="1" applyBorder="1" applyFont="1">
      <alignment vertical="center"/>
    </xf>
    <xf borderId="110" fillId="0" fontId="6" numFmtId="0" xfId="0" applyBorder="1" applyFont="1"/>
    <xf borderId="0" fillId="3" fontId="46" numFmtId="0" xfId="0" applyAlignment="1" applyFont="1">
      <alignment vertical="center"/>
    </xf>
    <xf borderId="140" fillId="3" fontId="1" numFmtId="0" xfId="0" applyAlignment="1" applyBorder="1" applyFont="1">
      <alignment vertical="center"/>
    </xf>
    <xf borderId="154" fillId="0" fontId="1" numFmtId="0" xfId="0" applyAlignment="1" applyBorder="1" applyFont="1">
      <alignment vertical="center"/>
    </xf>
    <xf borderId="154" fillId="0" fontId="22" numFmtId="0" xfId="0" applyAlignment="1" applyBorder="1" applyFont="1">
      <alignment vertical="center"/>
    </xf>
    <xf borderId="128" fillId="0" fontId="22" numFmtId="0" xfId="0" applyAlignment="1" applyBorder="1" applyFont="1">
      <alignment vertical="center"/>
    </xf>
    <xf borderId="95" fillId="0" fontId="22" numFmtId="0" xfId="0" applyAlignment="1" applyBorder="1" applyFont="1">
      <alignment vertical="center"/>
    </xf>
    <xf borderId="0" fillId="0" fontId="22" numFmtId="0" xfId="0" applyAlignment="1" applyFont="1">
      <alignment vertical="center"/>
    </xf>
    <xf borderId="95" fillId="12" fontId="22" numFmtId="0" xfId="0" applyAlignment="1" applyBorder="1" applyFont="1">
      <alignment vertical="center"/>
    </xf>
    <xf borderId="0" fillId="8" fontId="23" numFmtId="3" xfId="0" applyAlignment="1" applyFont="1" applyNumberFormat="1">
      <alignment horizontal="center" vertical="center"/>
    </xf>
    <xf borderId="0" fillId="0" fontId="3" numFmtId="3" xfId="0" applyAlignment="1" applyFont="1" applyNumberFormat="1">
      <alignment vertical="center"/>
    </xf>
    <xf borderId="142" fillId="0" fontId="1" numFmtId="0" xfId="0" applyAlignment="1" applyBorder="1" applyFont="1">
      <alignment vertical="center"/>
    </xf>
    <xf borderId="142" fillId="0" fontId="3" numFmtId="3" xfId="0" applyAlignment="1" applyBorder="1" applyFont="1" applyNumberFormat="1">
      <alignment vertical="center"/>
    </xf>
    <xf borderId="145" fillId="3" fontId="46" numFmtId="0" xfId="0" applyAlignment="1" applyBorder="1" applyFont="1">
      <alignment vertical="center"/>
    </xf>
    <xf borderId="91" fillId="9" fontId="25" numFmtId="0" xfId="0" applyAlignment="1" applyBorder="1" applyFont="1">
      <alignment shrinkToFit="0" vertical="center" wrapText="0"/>
    </xf>
    <xf borderId="91" fillId="9" fontId="22" numFmtId="0" xfId="0" applyAlignment="1" applyBorder="1" applyFont="1">
      <alignment vertical="center"/>
    </xf>
    <xf borderId="145" fillId="3" fontId="1" numFmtId="0" xfId="0" applyAlignment="1" applyBorder="1" applyFont="1">
      <alignment vertical="center"/>
    </xf>
    <xf borderId="152" fillId="0" fontId="1" numFmtId="0" xfId="0" applyAlignment="1" applyBorder="1" applyFont="1">
      <alignment vertical="center"/>
    </xf>
    <xf borderId="155" fillId="0" fontId="22" numFmtId="0" xfId="0" applyAlignment="1" applyBorder="1" applyFont="1">
      <alignment vertical="center"/>
    </xf>
    <xf borderId="61" fillId="10" fontId="25" numFmtId="0" xfId="0" applyAlignment="1" applyBorder="1" applyFont="1">
      <alignment shrinkToFit="0" vertical="center" wrapText="0"/>
    </xf>
    <xf borderId="61" fillId="10" fontId="22" numFmtId="0" xfId="0" applyAlignment="1" applyBorder="1" applyFont="1">
      <alignment vertical="center"/>
    </xf>
    <xf borderId="0" fillId="0" fontId="1" numFmtId="0" xfId="0" applyAlignment="1" applyFont="1">
      <alignment horizontal="center" readingOrder="0" vertical="center"/>
    </xf>
    <xf borderId="0" fillId="0" fontId="23" numFmtId="3" xfId="0" applyAlignment="1" applyFont="1" applyNumberFormat="1">
      <alignment vertical="center"/>
    </xf>
    <xf borderId="0" fillId="0" fontId="24" numFmtId="3" xfId="0" applyAlignment="1" applyFont="1" applyNumberFormat="1">
      <alignment horizontal="center" readingOrder="0" vertical="center"/>
    </xf>
    <xf borderId="0" fillId="3" fontId="34" numFmtId="0" xfId="0" applyAlignment="1" applyFont="1">
      <alignment shrinkToFit="0" vertical="center" wrapText="0"/>
    </xf>
    <xf borderId="130" fillId="3" fontId="34" numFmtId="0" xfId="0" applyAlignment="1" applyBorder="1" applyFont="1">
      <alignment shrinkToFit="0" vertical="center" wrapText="0"/>
    </xf>
    <xf borderId="0" fillId="3" fontId="44" numFmtId="0" xfId="0" applyAlignment="1" applyFont="1">
      <alignment shrinkToFit="0" vertical="center" wrapText="0"/>
    </xf>
    <xf borderId="0" fillId="3" fontId="44" numFmtId="0" xfId="0" applyAlignment="1" applyFont="1">
      <alignment horizontal="left" readingOrder="0" shrinkToFit="0" vertical="center" wrapText="0"/>
    </xf>
    <xf borderId="130" fillId="3" fontId="7" numFmtId="0" xfId="0" applyAlignment="1" applyBorder="1" applyFont="1">
      <alignment shrinkToFit="0" vertical="center" wrapText="0"/>
    </xf>
    <xf borderId="0" fillId="17" fontId="34" numFmtId="0" xfId="0" applyAlignment="1" applyFill="1" applyFont="1">
      <alignment horizontal="center" readingOrder="0" shrinkToFit="0" vertical="center" wrapText="0"/>
    </xf>
    <xf borderId="0" fillId="17" fontId="9" numFmtId="0" xfId="0" applyAlignment="1" applyFont="1">
      <alignment readingOrder="0" shrinkToFit="0" vertical="center" wrapText="0"/>
    </xf>
    <xf borderId="0" fillId="17" fontId="44" numFmtId="0" xfId="0" applyAlignment="1" applyFont="1">
      <alignment shrinkToFit="0" vertical="center" wrapText="0"/>
    </xf>
    <xf borderId="0" fillId="17" fontId="44" numFmtId="0" xfId="0" applyAlignment="1" applyFont="1">
      <alignment horizontal="left" readingOrder="0" shrinkToFit="0" vertical="center" wrapText="0"/>
    </xf>
    <xf borderId="0" fillId="17" fontId="9" numFmtId="0" xfId="0" applyAlignment="1" applyFont="1">
      <alignment shrinkToFit="0" vertical="center" wrapText="0"/>
    </xf>
    <xf borderId="130" fillId="17" fontId="7" numFmtId="0" xfId="0" applyAlignment="1" applyBorder="1" applyFont="1">
      <alignment shrinkToFit="0" vertical="center" wrapText="0"/>
    </xf>
    <xf borderId="49" fillId="5" fontId="24" numFmtId="0" xfId="0" applyAlignment="1" applyBorder="1" applyFont="1">
      <alignment vertical="center"/>
    </xf>
    <xf borderId="49" fillId="6" fontId="24" numFmtId="0" xfId="0" applyAlignment="1" applyBorder="1" applyFont="1">
      <alignment vertical="center"/>
    </xf>
    <xf borderId="50" fillId="6" fontId="6" numFmtId="0" xfId="0" applyBorder="1" applyFont="1"/>
    <xf borderId="49" fillId="7" fontId="24" numFmtId="0" xfId="0" applyAlignment="1" applyBorder="1" applyFont="1">
      <alignment vertical="center"/>
    </xf>
    <xf borderId="50" fillId="7" fontId="6" numFmtId="0" xfId="0" applyBorder="1" applyFont="1"/>
    <xf borderId="19" fillId="3" fontId="24" numFmtId="0" xfId="0" applyAlignment="1" applyBorder="1" applyFont="1">
      <alignment vertical="center"/>
    </xf>
    <xf borderId="24" fillId="3" fontId="24" numFmtId="0" xfId="0" applyAlignment="1" applyBorder="1" applyFont="1">
      <alignment vertical="center"/>
    </xf>
    <xf borderId="29" fillId="3" fontId="24" numFmtId="0" xfId="0" applyAlignment="1" applyBorder="1" applyFont="1">
      <alignment vertical="center"/>
    </xf>
    <xf borderId="34" fillId="3" fontId="24" numFmtId="0" xfId="0" applyAlignment="1" applyBorder="1" applyFont="1">
      <alignment vertical="center"/>
    </xf>
    <xf borderId="0" fillId="5" fontId="24" numFmtId="0" xfId="0" applyAlignment="1" applyFont="1">
      <alignment vertical="center"/>
    </xf>
    <xf borderId="0" fillId="6" fontId="24" numFmtId="0" xfId="0" applyAlignment="1" applyFont="1">
      <alignment vertical="center"/>
    </xf>
    <xf borderId="0" fillId="8" fontId="24" numFmtId="0" xfId="0" applyAlignment="1" applyFont="1">
      <alignment vertical="center"/>
    </xf>
    <xf borderId="91" fillId="5" fontId="24" numFmtId="0" xfId="0" applyAlignment="1" applyBorder="1" applyFont="1">
      <alignment vertical="center"/>
    </xf>
    <xf borderId="61" fillId="6" fontId="24" numFmtId="0" xfId="0" applyAlignment="1" applyBorder="1" applyFont="1">
      <alignment vertical="center"/>
    </xf>
    <xf borderId="66" fillId="7" fontId="24" numFmtId="0" xfId="0" applyAlignment="1" applyBorder="1" applyFont="1">
      <alignment vertical="center"/>
    </xf>
    <xf borderId="95" fillId="8" fontId="24" numFmtId="0" xfId="0" applyAlignment="1" applyBorder="1" applyFont="1">
      <alignment vertical="center"/>
    </xf>
    <xf borderId="19" fillId="3" fontId="37" numFmtId="0" xfId="0" applyAlignment="1" applyBorder="1" applyFont="1">
      <alignment horizontal="center" readingOrder="0" vertical="center"/>
    </xf>
    <xf borderId="0" fillId="0" fontId="39" numFmtId="0" xfId="0" applyAlignment="1" applyFont="1">
      <alignment vertical="center"/>
    </xf>
    <xf borderId="135" fillId="15" fontId="33" numFmtId="0" xfId="0" applyAlignment="1" applyBorder="1" applyFont="1">
      <alignment vertical="center"/>
    </xf>
    <xf borderId="0" fillId="0" fontId="33" numFmtId="0" xfId="0" applyAlignment="1" applyFont="1">
      <alignment vertical="center"/>
    </xf>
    <xf borderId="0" fillId="3" fontId="47" numFmtId="0" xfId="0" applyAlignment="1" applyFont="1">
      <alignment vertical="center"/>
    </xf>
    <xf borderId="0" fillId="0" fontId="24" numFmtId="0" xfId="0" applyAlignment="1" applyFont="1">
      <alignment vertical="center"/>
    </xf>
    <xf borderId="0" fillId="16" fontId="24" numFmtId="0" xfId="0" applyAlignment="1" applyFont="1">
      <alignment vertical="center"/>
    </xf>
    <xf borderId="140" fillId="3" fontId="47" numFmtId="0" xfId="0" applyAlignment="1" applyBorder="1" applyFont="1">
      <alignment vertical="center"/>
    </xf>
    <xf borderId="72" fillId="9" fontId="24" numFmtId="0" xfId="0" applyAlignment="1" applyBorder="1" applyFont="1">
      <alignment vertical="center"/>
    </xf>
    <xf borderId="0" fillId="0" fontId="33" numFmtId="0" xfId="0" applyAlignment="1" applyFont="1">
      <alignment vertical="center"/>
    </xf>
    <xf borderId="0" fillId="3" fontId="33" numFmtId="0" xfId="0" applyAlignment="1" applyFont="1">
      <alignment vertical="center"/>
    </xf>
    <xf borderId="142" fillId="0" fontId="33" numFmtId="0" xfId="0" applyAlignment="1" applyBorder="1" applyFont="1">
      <alignment vertical="center"/>
    </xf>
    <xf borderId="145" fillId="3" fontId="33" numFmtId="0" xfId="0" applyAlignment="1" applyBorder="1" applyFont="1">
      <alignment vertical="center"/>
    </xf>
    <xf borderId="139" fillId="0" fontId="33" numFmtId="0" xfId="0" applyAlignment="1" applyBorder="1" applyFont="1">
      <alignment vertical="center"/>
    </xf>
    <xf borderId="0" fillId="5" fontId="37" numFmtId="3" xfId="0" applyAlignment="1" applyFont="1" applyNumberFormat="1">
      <alignment horizontal="center" vertical="center"/>
    </xf>
    <xf borderId="119" fillId="3" fontId="33" numFmtId="0" xfId="0" applyAlignment="1" applyBorder="1" applyFont="1">
      <alignment vertical="center"/>
    </xf>
    <xf borderId="145" fillId="3" fontId="47" numFmtId="0" xfId="0" applyAlignment="1" applyBorder="1" applyFont="1">
      <alignment vertical="center"/>
    </xf>
    <xf borderId="124" fillId="0" fontId="33" numFmtId="0" xfId="0" applyAlignment="1" applyBorder="1" applyFont="1">
      <alignment vertical="center"/>
    </xf>
    <xf borderId="66" fillId="0" fontId="33" numFmtId="0" xfId="0" applyAlignment="1" applyBorder="1" applyFont="1">
      <alignment vertical="center"/>
    </xf>
    <xf borderId="66" fillId="0" fontId="24" numFmtId="0" xfId="0" applyAlignment="1" applyBorder="1" applyFont="1">
      <alignment vertical="center"/>
    </xf>
    <xf borderId="55" fillId="0" fontId="33" numFmtId="0" xfId="0" applyAlignment="1" applyBorder="1" applyFont="1">
      <alignment vertical="center"/>
    </xf>
    <xf borderId="82" fillId="11" fontId="24" numFmtId="0" xfId="0" applyAlignment="1" applyBorder="1" applyFont="1">
      <alignment vertical="center"/>
    </xf>
    <xf borderId="125" fillId="0" fontId="33" numFmtId="0" xfId="0" applyAlignment="1" applyBorder="1" applyFont="1">
      <alignment vertical="center"/>
    </xf>
    <xf borderId="0" fillId="7" fontId="37" numFmtId="3" xfId="0" applyAlignment="1" applyFont="1" applyNumberFormat="1">
      <alignment horizontal="center" vertical="center"/>
    </xf>
    <xf borderId="103" fillId="3" fontId="33" numFmtId="0" xfId="0" applyAlignment="1" applyBorder="1" applyFont="1">
      <alignment vertical="center"/>
    </xf>
    <xf borderId="91" fillId="0" fontId="33" numFmtId="0" xfId="0" applyAlignment="1" applyBorder="1" applyFont="1">
      <alignment vertical="center"/>
    </xf>
    <xf borderId="91" fillId="0" fontId="24" numFmtId="0" xfId="0" applyAlignment="1" applyBorder="1" applyFont="1">
      <alignment vertical="center"/>
    </xf>
    <xf borderId="104" fillId="0" fontId="33" numFmtId="0" xfId="0" applyAlignment="1" applyBorder="1" applyFont="1">
      <alignment vertical="center"/>
    </xf>
    <xf borderId="51" fillId="0" fontId="33" numFmtId="0" xfId="0" applyAlignment="1" applyBorder="1" applyFont="1">
      <alignment vertical="center"/>
    </xf>
    <xf borderId="72" fillId="9" fontId="25" numFmtId="0" xfId="0" applyAlignment="1" applyBorder="1" applyFont="1">
      <alignment horizontal="right" vertical="center"/>
    </xf>
    <xf borderId="51" fillId="0" fontId="33" numFmtId="0" xfId="0" applyAlignment="1" applyBorder="1" applyFont="1">
      <alignment vertical="center"/>
    </xf>
    <xf borderId="124" fillId="3" fontId="33" numFmtId="0" xfId="0" applyAlignment="1" applyBorder="1" applyFont="1">
      <alignment vertical="center"/>
    </xf>
    <xf borderId="152" fillId="0" fontId="33" numFmtId="0" xfId="0" applyAlignment="1" applyBorder="1" applyFont="1">
      <alignment vertical="center"/>
    </xf>
    <xf borderId="61" fillId="0" fontId="33" numFmtId="0" xfId="0" applyAlignment="1" applyBorder="1" applyFont="1">
      <alignment vertical="center"/>
    </xf>
    <xf borderId="61" fillId="0" fontId="24" numFmtId="0" xfId="0" applyAlignment="1" applyBorder="1" applyFont="1">
      <alignment vertical="center"/>
    </xf>
    <xf borderId="53" fillId="0" fontId="33" numFmtId="0" xfId="0" applyAlignment="1" applyBorder="1" applyFont="1">
      <alignment vertical="center"/>
    </xf>
    <xf borderId="77" fillId="10" fontId="24" numFmtId="0" xfId="0" applyAlignment="1" applyBorder="1" applyFont="1">
      <alignment vertical="center"/>
    </xf>
    <xf borderId="153" fillId="0" fontId="33" numFmtId="0" xfId="0" applyAlignment="1" applyBorder="1" applyFont="1">
      <alignment vertical="center"/>
    </xf>
    <xf borderId="0" fillId="6" fontId="37" numFmtId="3" xfId="0" applyAlignment="1" applyFont="1" applyNumberFormat="1">
      <alignment horizontal="center" vertical="center"/>
    </xf>
    <xf borderId="111" fillId="0" fontId="24" numFmtId="0" xfId="0" applyAlignment="1" applyBorder="1" applyFont="1">
      <alignment vertical="center"/>
    </xf>
    <xf borderId="82" fillId="11" fontId="25" numFmtId="0" xfId="0" applyAlignment="1" applyBorder="1" applyFont="1">
      <alignment horizontal="right" vertical="center"/>
    </xf>
    <xf borderId="104" fillId="3" fontId="33" numFmtId="0" xfId="0" applyAlignment="1" applyBorder="1" applyFont="1">
      <alignment vertical="center"/>
    </xf>
    <xf borderId="0" fillId="3" fontId="47" numFmtId="0" xfId="0" applyAlignment="1" applyFont="1">
      <alignment vertical="center"/>
    </xf>
    <xf borderId="140" fillId="3" fontId="33" numFmtId="0" xfId="0" applyAlignment="1" applyBorder="1" applyFont="1">
      <alignment vertical="center"/>
    </xf>
    <xf borderId="154" fillId="0" fontId="33" numFmtId="0" xfId="0" applyAlignment="1" applyBorder="1" applyFont="1">
      <alignment vertical="center"/>
    </xf>
    <xf borderId="154" fillId="0" fontId="24" numFmtId="0" xfId="0" applyAlignment="1" applyBorder="1" applyFont="1">
      <alignment vertical="center"/>
    </xf>
    <xf borderId="128" fillId="0" fontId="24" numFmtId="0" xfId="0" applyAlignment="1" applyBorder="1" applyFont="1">
      <alignment vertical="center"/>
    </xf>
    <xf borderId="111" fillId="0" fontId="33" numFmtId="0" xfId="0" applyAlignment="1" applyBorder="1" applyFont="1">
      <alignment vertical="center"/>
    </xf>
    <xf borderId="95" fillId="0" fontId="33" numFmtId="0" xfId="0" applyAlignment="1" applyBorder="1" applyFont="1">
      <alignment vertical="center"/>
    </xf>
    <xf borderId="95" fillId="0" fontId="24" numFmtId="0" xfId="0" applyAlignment="1" applyBorder="1" applyFont="1">
      <alignment vertical="center"/>
    </xf>
    <xf borderId="0" fillId="0" fontId="24" numFmtId="0" xfId="0" applyAlignment="1" applyFont="1">
      <alignment vertical="center"/>
    </xf>
    <xf borderId="57" fillId="0" fontId="33" numFmtId="0" xfId="0" applyAlignment="1" applyBorder="1" applyFont="1">
      <alignment vertical="center"/>
    </xf>
    <xf borderId="95" fillId="12" fontId="24" numFmtId="0" xfId="0" applyAlignment="1" applyBorder="1" applyFont="1">
      <alignment vertical="center"/>
    </xf>
    <xf borderId="112" fillId="0" fontId="33" numFmtId="0" xfId="0" applyAlignment="1" applyBorder="1" applyFont="1">
      <alignment vertical="center"/>
    </xf>
    <xf borderId="0" fillId="8" fontId="37" numFmtId="3" xfId="0" applyAlignment="1" applyFont="1" applyNumberFormat="1">
      <alignment horizontal="center" vertical="center"/>
    </xf>
    <xf borderId="0" fillId="0" fontId="33" numFmtId="3" xfId="0" applyAlignment="1" applyFont="1" applyNumberFormat="1">
      <alignment vertical="center"/>
    </xf>
    <xf borderId="142" fillId="0" fontId="33" numFmtId="0" xfId="0" applyAlignment="1" applyBorder="1" applyFont="1">
      <alignment vertical="center"/>
    </xf>
    <xf borderId="142" fillId="0" fontId="33" numFmtId="3" xfId="0" applyAlignment="1" applyBorder="1" applyFont="1" applyNumberFormat="1">
      <alignment vertical="center"/>
    </xf>
    <xf borderId="145" fillId="3" fontId="47" numFmtId="0" xfId="0" applyAlignment="1" applyBorder="1" applyFont="1">
      <alignment vertical="center"/>
    </xf>
    <xf borderId="91" fillId="9" fontId="24" numFmtId="0" xfId="0" applyAlignment="1" applyBorder="1" applyFont="1">
      <alignment vertical="center"/>
    </xf>
    <xf borderId="91" fillId="9" fontId="25" numFmtId="0" xfId="0" applyAlignment="1" applyBorder="1" applyFont="1">
      <alignment horizontal="right" vertical="center"/>
    </xf>
    <xf borderId="145" fillId="3" fontId="33" numFmtId="0" xfId="0" applyAlignment="1" applyBorder="1" applyFont="1">
      <alignment vertical="center"/>
    </xf>
    <xf borderId="152" fillId="0" fontId="33" numFmtId="0" xfId="0" applyAlignment="1" applyBorder="1" applyFont="1">
      <alignment vertical="center"/>
    </xf>
    <xf borderId="82" fillId="11" fontId="25" numFmtId="0" xfId="0" applyAlignment="1" applyBorder="1" applyFont="1">
      <alignment horizontal="right" vertical="center"/>
    </xf>
    <xf borderId="155" fillId="0" fontId="24" numFmtId="0" xfId="0" applyAlignment="1" applyBorder="1" applyFont="1">
      <alignment vertical="center"/>
    </xf>
    <xf borderId="61" fillId="10" fontId="24" numFmtId="0" xfId="0" applyAlignment="1" applyBorder="1" applyFont="1">
      <alignment vertical="center"/>
    </xf>
    <xf borderId="61" fillId="10" fontId="25" numFmtId="0" xfId="0" applyAlignment="1" applyBorder="1" applyFont="1">
      <alignment horizontal="right" vertical="center"/>
    </xf>
    <xf borderId="24" fillId="0" fontId="6" numFmtId="0" xfId="0" applyBorder="1" applyFont="1"/>
    <xf borderId="25" fillId="0" fontId="6" numFmtId="0" xfId="0" applyBorder="1" applyFont="1"/>
    <xf borderId="49" fillId="0" fontId="6" numFmtId="0" xfId="0" applyBorder="1" applyFont="1"/>
    <xf borderId="60" fillId="0" fontId="6" numFmtId="0" xfId="0" applyBorder="1" applyFont="1"/>
    <xf borderId="0" fillId="0" fontId="3" numFmtId="0" xfId="0" applyAlignment="1" applyFont="1">
      <alignment horizontal="center" readingOrder="0" vertical="center"/>
    </xf>
    <xf borderId="0" fillId="0" fontId="37" numFmtId="3" xfId="0" applyAlignment="1" applyFont="1" applyNumberFormat="1">
      <alignment vertical="center"/>
    </xf>
    <xf borderId="0" fillId="3" fontId="48" numFmtId="0" xfId="0" applyAlignment="1" applyFont="1">
      <alignment readingOrder="0" shrinkToFit="0" vertical="center" wrapText="0"/>
    </xf>
    <xf borderId="0" fillId="4" fontId="48" numFmtId="0" xfId="0" applyAlignment="1" applyFont="1">
      <alignment readingOrder="0" shrinkToFit="0" vertical="center" wrapText="0"/>
    </xf>
    <xf borderId="103" fillId="0" fontId="3" numFmtId="0" xfId="0" applyAlignment="1" applyBorder="1" applyFont="1">
      <alignment vertical="center"/>
    </xf>
    <xf borderId="0" fillId="3" fontId="34" numFmtId="0" xfId="0" applyAlignment="1" applyFont="1">
      <alignment shrinkToFit="0" vertical="center" wrapText="0"/>
    </xf>
    <xf borderId="130" fillId="3" fontId="34" numFmtId="0" xfId="0" applyAlignment="1" applyBorder="1" applyFont="1">
      <alignment shrinkToFit="0" vertical="center" wrapText="0"/>
    </xf>
    <xf borderId="0" fillId="4" fontId="34" numFmtId="0" xfId="0" applyAlignment="1" applyFont="1">
      <alignment shrinkToFit="0" vertical="center" wrapText="0"/>
    </xf>
    <xf borderId="130" fillId="4" fontId="34" numFmtId="0" xfId="0" applyAlignment="1" applyBorder="1" applyFont="1">
      <alignment shrinkToFit="0" vertical="center" wrapText="0"/>
    </xf>
  </cellXfs>
  <cellStyles count="1">
    <cellStyle xfId="0" name="Normal" builtinId="0"/>
  </cellStyles>
  <dxfs count="2">
    <dxf>
      <font>
        <i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1</v>
      </c>
    </row>
    <row r="3" ht="27.0" customHeight="1">
      <c r="A3" s="7" t="s">
        <v>2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2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17"/>
      <c r="U7" s="18"/>
      <c r="V7" s="12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20" t="s">
        <v>7</v>
      </c>
      <c r="I8" s="21" t="s">
        <v>8</v>
      </c>
      <c r="O8" s="21" t="s">
        <v>9</v>
      </c>
      <c r="S8" s="22"/>
      <c r="T8" s="23"/>
      <c r="U8" s="24"/>
      <c r="V8" s="25" t="s">
        <v>10</v>
      </c>
      <c r="X8" s="26" t="s">
        <v>11</v>
      </c>
      <c r="AC8" s="26" t="s">
        <v>12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27" t="s">
        <v>13</v>
      </c>
      <c r="I9" s="28" t="s">
        <v>14</v>
      </c>
      <c r="O9" s="28" t="s">
        <v>12</v>
      </c>
      <c r="S9" s="29"/>
      <c r="T9" s="23"/>
      <c r="U9" s="24"/>
      <c r="V9" s="30" t="s">
        <v>15</v>
      </c>
      <c r="X9" s="31" t="s">
        <v>16</v>
      </c>
      <c r="AC9" s="31" t="s">
        <v>17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20" t="s">
        <v>18</v>
      </c>
      <c r="I10" s="21" t="s">
        <v>19</v>
      </c>
      <c r="O10" s="21" t="s">
        <v>12</v>
      </c>
      <c r="S10" s="22"/>
      <c r="T10" s="23"/>
      <c r="U10" s="24"/>
      <c r="V10" s="25" t="s">
        <v>20</v>
      </c>
      <c r="X10" s="26" t="s">
        <v>21</v>
      </c>
      <c r="AC10" s="26" t="s">
        <v>9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27" t="s">
        <v>22</v>
      </c>
      <c r="I11" s="28" t="s">
        <v>23</v>
      </c>
      <c r="O11" s="28" t="s">
        <v>24</v>
      </c>
      <c r="S11" s="29"/>
      <c r="T11" s="23"/>
      <c r="U11" s="24"/>
      <c r="V11" s="30" t="s">
        <v>25</v>
      </c>
      <c r="X11" s="31" t="s">
        <v>26</v>
      </c>
      <c r="AC11" s="31" t="s">
        <v>12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20" t="s">
        <v>27</v>
      </c>
      <c r="I12" s="21" t="s">
        <v>28</v>
      </c>
      <c r="O12" s="21" t="s">
        <v>12</v>
      </c>
      <c r="S12" s="22"/>
      <c r="T12" s="23"/>
      <c r="U12" s="24"/>
      <c r="V12" s="25" t="s">
        <v>29</v>
      </c>
      <c r="X12" s="26" t="s">
        <v>30</v>
      </c>
      <c r="AC12" s="26" t="s">
        <v>9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27" t="s">
        <v>31</v>
      </c>
      <c r="I13" s="28" t="s">
        <v>32</v>
      </c>
      <c r="O13" s="28" t="s">
        <v>33</v>
      </c>
      <c r="S13" s="29"/>
      <c r="T13" s="23"/>
      <c r="U13" s="24"/>
      <c r="V13" s="30" t="s">
        <v>34</v>
      </c>
      <c r="X13" s="31" t="s">
        <v>35</v>
      </c>
      <c r="AC13" s="31" t="s">
        <v>36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20" t="s">
        <v>37</v>
      </c>
      <c r="I14" s="21" t="s">
        <v>38</v>
      </c>
      <c r="O14" s="21" t="s">
        <v>39</v>
      </c>
      <c r="S14" s="22"/>
      <c r="T14" s="23"/>
      <c r="U14" s="24"/>
      <c r="V14" s="25" t="s">
        <v>40</v>
      </c>
      <c r="X14" s="26" t="s">
        <v>41</v>
      </c>
      <c r="AC14" s="26" t="s">
        <v>42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27" t="s">
        <v>43</v>
      </c>
      <c r="I15" s="28" t="s">
        <v>44</v>
      </c>
      <c r="O15" s="28" t="s">
        <v>36</v>
      </c>
      <c r="S15" s="29"/>
      <c r="T15" s="23"/>
      <c r="U15" s="24"/>
      <c r="V15" s="30" t="s">
        <v>45</v>
      </c>
      <c r="X15" s="31" t="s">
        <v>46</v>
      </c>
      <c r="AC15" s="31" t="s">
        <v>39</v>
      </c>
      <c r="AH15" s="29"/>
      <c r="AI15" s="8"/>
      <c r="AJ15" s="8"/>
      <c r="AK15" s="8"/>
      <c r="AL15" s="8"/>
      <c r="AM15" s="8"/>
      <c r="AN15" s="8"/>
    </row>
    <row r="16" ht="27.0" hidden="1" customHeight="1">
      <c r="A16" s="8"/>
      <c r="B16" s="8"/>
      <c r="C16" s="8"/>
      <c r="D16" s="8"/>
      <c r="E16" s="8"/>
      <c r="F16" s="19"/>
      <c r="G16" s="20"/>
      <c r="I16" s="32" t="s">
        <v>27</v>
      </c>
      <c r="J16" s="23"/>
      <c r="K16" s="23"/>
      <c r="L16" s="23"/>
      <c r="M16" s="23"/>
      <c r="N16" s="23"/>
      <c r="O16" s="23"/>
      <c r="S16" s="22"/>
      <c r="T16" s="23"/>
      <c r="U16" s="24"/>
      <c r="V16" s="25"/>
      <c r="X16" s="23"/>
      <c r="AC16" s="23"/>
      <c r="AH16" s="22"/>
      <c r="AI16" s="8"/>
      <c r="AJ16" s="8"/>
      <c r="AK16" s="8"/>
      <c r="AL16" s="8"/>
      <c r="AM16" s="8"/>
      <c r="AN16" s="8"/>
    </row>
    <row r="17" ht="27.0" hidden="1" customHeight="1">
      <c r="A17" s="8"/>
      <c r="B17" s="8"/>
      <c r="C17" s="8"/>
      <c r="D17" s="8"/>
      <c r="E17" s="8"/>
      <c r="F17" s="19"/>
      <c r="G17" s="27"/>
      <c r="I17" s="33" t="s">
        <v>28</v>
      </c>
      <c r="J17" s="34"/>
      <c r="K17" s="34"/>
      <c r="L17" s="34"/>
      <c r="M17" s="34"/>
      <c r="N17" s="34"/>
      <c r="O17" s="34"/>
      <c r="S17" s="29"/>
      <c r="T17" s="23"/>
      <c r="U17" s="24"/>
      <c r="V17" s="30"/>
      <c r="X17" s="34"/>
      <c r="AC17" s="34"/>
      <c r="AH17" s="29"/>
      <c r="AI17" s="8"/>
      <c r="AJ17" s="8"/>
      <c r="AK17" s="8"/>
      <c r="AL17" s="8"/>
      <c r="AM17" s="8"/>
      <c r="AN17" s="8"/>
    </row>
    <row r="18" ht="27.0" hidden="1" customHeight="1">
      <c r="A18" s="8"/>
      <c r="B18" s="8"/>
      <c r="C18" s="8"/>
      <c r="D18" s="8"/>
      <c r="E18" s="8"/>
      <c r="F18" s="19"/>
      <c r="G18" s="20"/>
      <c r="I18" s="32" t="s">
        <v>12</v>
      </c>
      <c r="J18" s="23"/>
      <c r="K18" s="23"/>
      <c r="L18" s="23"/>
      <c r="M18" s="23"/>
      <c r="N18" s="23"/>
      <c r="O18" s="23"/>
      <c r="S18" s="22"/>
      <c r="T18" s="23"/>
      <c r="U18" s="24"/>
      <c r="V18" s="35"/>
      <c r="X18" s="23"/>
      <c r="AC18" s="23"/>
      <c r="AH18" s="22"/>
      <c r="AI18" s="8"/>
      <c r="AJ18" s="8"/>
      <c r="AK18" s="8"/>
      <c r="AL18" s="8"/>
      <c r="AM18" s="8"/>
      <c r="AN18" s="8"/>
    </row>
    <row r="19" ht="27.0" hidden="1" customHeight="1">
      <c r="A19" s="8"/>
      <c r="B19" s="8"/>
      <c r="C19" s="8"/>
      <c r="D19" s="8"/>
      <c r="E19" s="8"/>
      <c r="F19" s="19"/>
      <c r="G19" s="27"/>
      <c r="I19" s="33" t="s">
        <v>29</v>
      </c>
      <c r="J19" s="34"/>
      <c r="K19" s="34"/>
      <c r="L19" s="34"/>
      <c r="M19" s="34"/>
      <c r="N19" s="34"/>
      <c r="O19" s="34"/>
      <c r="S19" s="29"/>
      <c r="T19" s="23"/>
      <c r="U19" s="24"/>
      <c r="V19" s="36"/>
      <c r="X19" s="34"/>
      <c r="AC19" s="34"/>
      <c r="AH19" s="29"/>
      <c r="AI19" s="8"/>
      <c r="AJ19" s="8"/>
      <c r="AK19" s="8"/>
      <c r="AL19" s="8"/>
      <c r="AM19" s="8"/>
      <c r="AN19" s="8"/>
    </row>
    <row r="20" ht="27.0" hidden="1" customHeight="1">
      <c r="A20" s="8"/>
      <c r="B20" s="8"/>
      <c r="C20" s="8"/>
      <c r="D20" s="8"/>
      <c r="E20" s="8"/>
      <c r="F20" s="19"/>
      <c r="G20" s="20"/>
      <c r="I20" s="32" t="s">
        <v>30</v>
      </c>
      <c r="J20" s="23"/>
      <c r="K20" s="23"/>
      <c r="L20" s="23"/>
      <c r="M20" s="23"/>
      <c r="N20" s="23"/>
      <c r="O20" s="23"/>
      <c r="S20" s="22"/>
      <c r="T20" s="23"/>
      <c r="U20" s="24"/>
      <c r="V20" s="35"/>
      <c r="X20" s="23"/>
      <c r="AC20" s="23"/>
      <c r="AH20" s="22"/>
      <c r="AI20" s="8"/>
      <c r="AJ20" s="8"/>
      <c r="AK20" s="8"/>
      <c r="AL20" s="8"/>
      <c r="AM20" s="8"/>
      <c r="AN20" s="8"/>
    </row>
    <row r="21" ht="27.0" hidden="1" customHeight="1">
      <c r="A21" s="8"/>
      <c r="B21" s="8"/>
      <c r="C21" s="8"/>
      <c r="D21" s="8"/>
      <c r="E21" s="8"/>
      <c r="F21" s="19"/>
      <c r="G21" s="27"/>
      <c r="I21" s="33" t="s">
        <v>9</v>
      </c>
      <c r="J21" s="34"/>
      <c r="K21" s="34"/>
      <c r="L21" s="34"/>
      <c r="M21" s="34"/>
      <c r="N21" s="34"/>
      <c r="O21" s="34"/>
      <c r="S21" s="29"/>
      <c r="T21" s="23"/>
      <c r="U21" s="24"/>
      <c r="V21" s="36"/>
      <c r="X21" s="34"/>
      <c r="AC21" s="34"/>
      <c r="AH21" s="29"/>
      <c r="AI21" s="8"/>
      <c r="AJ21" s="8"/>
      <c r="AK21" s="8"/>
      <c r="AL21" s="8"/>
      <c r="AM21" s="8"/>
      <c r="AN21" s="8"/>
    </row>
    <row r="22" ht="27.0" hidden="1" customHeight="1">
      <c r="A22" s="8"/>
      <c r="B22" s="8"/>
      <c r="C22" s="8"/>
      <c r="D22" s="8"/>
      <c r="E22" s="8"/>
      <c r="F22" s="19"/>
      <c r="G22" s="20"/>
      <c r="I22" s="32" t="s">
        <v>39</v>
      </c>
      <c r="J22" s="23"/>
      <c r="K22" s="23"/>
      <c r="L22" s="23"/>
      <c r="M22" s="23"/>
      <c r="N22" s="23"/>
      <c r="O22" s="23"/>
      <c r="S22" s="22"/>
      <c r="T22" s="23"/>
      <c r="U22" s="24"/>
      <c r="V22" s="35"/>
      <c r="X22" s="23"/>
      <c r="AC22" s="23"/>
      <c r="AH22" s="22"/>
      <c r="AI22" s="8"/>
      <c r="AJ22" s="8"/>
      <c r="AK22" s="8"/>
      <c r="AL22" s="8"/>
      <c r="AM22" s="8"/>
      <c r="AN22" s="8"/>
    </row>
    <row r="23" ht="27.0" hidden="1" customHeight="1">
      <c r="A23" s="8"/>
      <c r="B23" s="8"/>
      <c r="C23" s="8"/>
      <c r="D23" s="8"/>
      <c r="E23" s="8"/>
      <c r="F23" s="19"/>
      <c r="G23" s="27"/>
      <c r="I23" s="33" t="s">
        <v>31</v>
      </c>
      <c r="J23" s="34"/>
      <c r="K23" s="34"/>
      <c r="L23" s="34"/>
      <c r="M23" s="34"/>
      <c r="N23" s="34"/>
      <c r="O23" s="34"/>
      <c r="S23" s="29"/>
      <c r="T23" s="23"/>
      <c r="U23" s="24"/>
      <c r="V23" s="36"/>
      <c r="X23" s="34"/>
      <c r="AC23" s="34"/>
      <c r="AH23" s="29"/>
      <c r="AI23" s="8"/>
      <c r="AJ23" s="8"/>
      <c r="AK23" s="8"/>
      <c r="AL23" s="8"/>
      <c r="AM23" s="8"/>
      <c r="AN23" s="8"/>
    </row>
    <row r="24" ht="27.0" hidden="1" customHeight="1">
      <c r="A24" s="8"/>
      <c r="B24" s="8"/>
      <c r="C24" s="8"/>
      <c r="D24" s="8"/>
      <c r="E24" s="19" t="s">
        <v>47</v>
      </c>
      <c r="F24" s="19">
        <v>17.0</v>
      </c>
      <c r="G24" s="20" t="str">
        <f t="shared" ref="G24:G39" si="1">V8</f>
        <v>4C</v>
      </c>
      <c r="I24" s="32" t="s">
        <v>32</v>
      </c>
      <c r="J24" s="23"/>
      <c r="K24" s="23"/>
      <c r="L24" s="23"/>
      <c r="M24" s="23"/>
      <c r="N24" s="23"/>
      <c r="O24" s="23" t="str">
        <f t="shared" ref="O24:O39" si="2">AC8</f>
        <v>CBD 01</v>
      </c>
      <c r="S24" s="22"/>
      <c r="T24" s="23"/>
      <c r="U24" s="24"/>
      <c r="V24" s="35"/>
      <c r="X24" s="23"/>
      <c r="AC24" s="23"/>
      <c r="AH24" s="22"/>
      <c r="AI24" s="8"/>
      <c r="AJ24" s="8"/>
      <c r="AK24" s="8"/>
      <c r="AL24" s="8"/>
      <c r="AM24" s="8"/>
      <c r="AN24" s="8"/>
    </row>
    <row r="25" ht="27.0" hidden="1" customHeight="1">
      <c r="A25" s="8"/>
      <c r="B25" s="8"/>
      <c r="C25" s="8"/>
      <c r="D25" s="8"/>
      <c r="E25" s="19" t="s">
        <v>47</v>
      </c>
      <c r="F25" s="19">
        <v>18.0</v>
      </c>
      <c r="G25" s="27" t="str">
        <f t="shared" si="1"/>
        <v>2C</v>
      </c>
      <c r="I25" s="33" t="s">
        <v>33</v>
      </c>
      <c r="J25" s="34"/>
      <c r="K25" s="34"/>
      <c r="L25" s="34"/>
      <c r="M25" s="34"/>
      <c r="N25" s="34"/>
      <c r="O25" s="34" t="str">
        <f t="shared" si="2"/>
        <v>CBD 14/50</v>
      </c>
      <c r="S25" s="29"/>
      <c r="T25" s="23"/>
      <c r="U25" s="24"/>
      <c r="V25" s="36"/>
      <c r="X25" s="34"/>
      <c r="AC25" s="34"/>
      <c r="AH25" s="29"/>
      <c r="AI25" s="8"/>
      <c r="AJ25" s="8"/>
      <c r="AK25" s="8"/>
      <c r="AL25" s="8"/>
      <c r="AM25" s="8"/>
      <c r="AN25" s="8"/>
    </row>
    <row r="26" ht="27.0" hidden="1" customHeight="1">
      <c r="A26" s="8"/>
      <c r="B26" s="8"/>
      <c r="C26" s="8"/>
      <c r="D26" s="8"/>
      <c r="E26" s="19" t="s">
        <v>47</v>
      </c>
      <c r="F26" s="19">
        <v>19.0</v>
      </c>
      <c r="G26" s="20" t="str">
        <f t="shared" si="1"/>
        <v>3D</v>
      </c>
      <c r="I26" s="32" t="s">
        <v>34</v>
      </c>
      <c r="J26" s="23"/>
      <c r="K26" s="23"/>
      <c r="L26" s="23"/>
      <c r="M26" s="23"/>
      <c r="N26" s="23"/>
      <c r="O26" s="23" t="str">
        <f t="shared" si="2"/>
        <v>CBD 38</v>
      </c>
      <c r="S26" s="22"/>
      <c r="T26" s="23"/>
      <c r="U26" s="24"/>
      <c r="V26" s="35"/>
      <c r="X26" s="23"/>
      <c r="AC26" s="23"/>
      <c r="AH26" s="22"/>
      <c r="AI26" s="8"/>
      <c r="AJ26" s="8"/>
      <c r="AK26" s="8"/>
      <c r="AL26" s="8"/>
      <c r="AM26" s="8"/>
      <c r="AN26" s="8"/>
    </row>
    <row r="27" ht="27.0" hidden="1" customHeight="1">
      <c r="A27" s="8"/>
      <c r="B27" s="8"/>
      <c r="C27" s="8"/>
      <c r="D27" s="8"/>
      <c r="E27" s="19" t="s">
        <v>47</v>
      </c>
      <c r="F27" s="19">
        <v>20.0</v>
      </c>
      <c r="G27" s="27" t="str">
        <f t="shared" si="1"/>
        <v>2A</v>
      </c>
      <c r="I27" s="33" t="s">
        <v>35</v>
      </c>
      <c r="J27" s="34"/>
      <c r="K27" s="34"/>
      <c r="L27" s="34"/>
      <c r="M27" s="34"/>
      <c r="N27" s="34"/>
      <c r="O27" s="34" t="str">
        <f t="shared" si="2"/>
        <v>CBD 01</v>
      </c>
      <c r="S27" s="29"/>
      <c r="T27" s="23"/>
      <c r="U27" s="24"/>
      <c r="V27" s="36"/>
      <c r="X27" s="34"/>
      <c r="AC27" s="34"/>
      <c r="AH27" s="29"/>
      <c r="AI27" s="8"/>
      <c r="AJ27" s="8"/>
      <c r="AK27" s="8"/>
      <c r="AL27" s="8"/>
      <c r="AM27" s="8"/>
      <c r="AN27" s="8"/>
    </row>
    <row r="28" ht="27.0" hidden="1" customHeight="1">
      <c r="A28" s="8"/>
      <c r="B28" s="8"/>
      <c r="C28" s="8"/>
      <c r="D28" s="8"/>
      <c r="E28" s="19" t="s">
        <v>47</v>
      </c>
      <c r="F28" s="19">
        <v>21.0</v>
      </c>
      <c r="G28" s="20" t="str">
        <f t="shared" si="1"/>
        <v>2D</v>
      </c>
      <c r="I28" s="32" t="s">
        <v>36</v>
      </c>
      <c r="J28" s="23"/>
      <c r="K28" s="23"/>
      <c r="L28" s="23"/>
      <c r="M28" s="23"/>
      <c r="N28" s="23"/>
      <c r="O28" s="23" t="str">
        <f t="shared" si="2"/>
        <v>CBD 38</v>
      </c>
      <c r="S28" s="22"/>
      <c r="T28" s="23"/>
      <c r="U28" s="24"/>
      <c r="V28" s="35"/>
      <c r="X28" s="23"/>
      <c r="AC28" s="23"/>
      <c r="AH28" s="22"/>
      <c r="AI28" s="8"/>
      <c r="AJ28" s="8"/>
      <c r="AK28" s="8"/>
      <c r="AL28" s="8"/>
      <c r="AM28" s="8"/>
      <c r="AN28" s="8"/>
    </row>
    <row r="29" ht="27.0" hidden="1" customHeight="1">
      <c r="A29" s="8"/>
      <c r="B29" s="8"/>
      <c r="C29" s="8"/>
      <c r="D29" s="8"/>
      <c r="E29" s="19" t="s">
        <v>47</v>
      </c>
      <c r="F29" s="19">
        <v>22.0</v>
      </c>
      <c r="G29" s="27" t="str">
        <f t="shared" si="1"/>
        <v>1B</v>
      </c>
      <c r="I29" s="33" t="s">
        <v>37</v>
      </c>
      <c r="J29" s="34"/>
      <c r="K29" s="34"/>
      <c r="L29" s="34"/>
      <c r="M29" s="34"/>
      <c r="N29" s="34"/>
      <c r="O29" s="34" t="str">
        <f t="shared" si="2"/>
        <v>CBD 73</v>
      </c>
      <c r="S29" s="29"/>
      <c r="T29" s="23"/>
      <c r="U29" s="24"/>
      <c r="V29" s="36"/>
      <c r="X29" s="34"/>
      <c r="AC29" s="34"/>
      <c r="AH29" s="29"/>
      <c r="AI29" s="8"/>
      <c r="AJ29" s="8"/>
      <c r="AK29" s="8"/>
      <c r="AL29" s="8"/>
      <c r="AM29" s="8"/>
      <c r="AN29" s="8"/>
    </row>
    <row r="30" ht="27.0" hidden="1" customHeight="1">
      <c r="A30" s="8"/>
      <c r="B30" s="8"/>
      <c r="C30" s="8"/>
      <c r="D30" s="8"/>
      <c r="E30" s="19" t="s">
        <v>47</v>
      </c>
      <c r="F30" s="19">
        <v>23.0</v>
      </c>
      <c r="G30" s="20" t="str">
        <f t="shared" si="1"/>
        <v>4B</v>
      </c>
      <c r="I30" s="32" t="s">
        <v>42</v>
      </c>
      <c r="J30" s="23"/>
      <c r="K30" s="23"/>
      <c r="L30" s="23"/>
      <c r="M30" s="23"/>
      <c r="N30" s="23"/>
      <c r="O30" s="23" t="str">
        <f t="shared" si="2"/>
        <v>CBD 26</v>
      </c>
      <c r="S30" s="22"/>
      <c r="T30" s="23"/>
      <c r="U30" s="24"/>
      <c r="V30" s="35"/>
      <c r="X30" s="23"/>
      <c r="AC30" s="23"/>
      <c r="AH30" s="22"/>
      <c r="AI30" s="8"/>
      <c r="AJ30" s="8"/>
      <c r="AK30" s="8"/>
      <c r="AL30" s="8"/>
      <c r="AM30" s="8"/>
      <c r="AN30" s="8"/>
    </row>
    <row r="31" ht="27.0" hidden="1" customHeight="1">
      <c r="A31" s="8"/>
      <c r="B31" s="8"/>
      <c r="C31" s="8"/>
      <c r="D31" s="8"/>
      <c r="E31" s="19" t="s">
        <v>47</v>
      </c>
      <c r="F31" s="19">
        <v>24.0</v>
      </c>
      <c r="G31" s="27" t="str">
        <f t="shared" si="1"/>
        <v>1D</v>
      </c>
      <c r="I31" s="33" t="s">
        <v>38</v>
      </c>
      <c r="J31" s="34"/>
      <c r="K31" s="34"/>
      <c r="L31" s="34"/>
      <c r="M31" s="34"/>
      <c r="N31" s="34"/>
      <c r="O31" s="34" t="str">
        <f t="shared" si="2"/>
        <v>CBD 69</v>
      </c>
      <c r="S31" s="29"/>
      <c r="T31" s="23"/>
      <c r="U31" s="24"/>
      <c r="V31" s="36"/>
      <c r="X31" s="34"/>
      <c r="AC31" s="34"/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19" t="s">
        <v>47</v>
      </c>
      <c r="F32" s="19">
        <v>25.0</v>
      </c>
      <c r="G32" s="20" t="str">
        <f t="shared" si="1"/>
        <v/>
      </c>
      <c r="I32" s="32" t="s">
        <v>40</v>
      </c>
      <c r="J32" s="23"/>
      <c r="K32" s="23"/>
      <c r="L32" s="23"/>
      <c r="M32" s="23"/>
      <c r="N32" s="23"/>
      <c r="O32" s="23" t="str">
        <f t="shared" si="2"/>
        <v/>
      </c>
      <c r="S32" s="22"/>
      <c r="T32" s="23"/>
      <c r="U32" s="24"/>
      <c r="V32" s="35"/>
      <c r="X32" s="23"/>
      <c r="AC32" s="23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19" t="s">
        <v>47</v>
      </c>
      <c r="F33" s="19">
        <v>26.0</v>
      </c>
      <c r="G33" s="27" t="str">
        <f t="shared" si="1"/>
        <v/>
      </c>
      <c r="I33" s="33" t="s">
        <v>41</v>
      </c>
      <c r="J33" s="34"/>
      <c r="K33" s="34"/>
      <c r="L33" s="34"/>
      <c r="M33" s="34"/>
      <c r="N33" s="34"/>
      <c r="O33" s="34" t="str">
        <f t="shared" si="2"/>
        <v/>
      </c>
      <c r="S33" s="29"/>
      <c r="T33" s="23"/>
      <c r="U33" s="24"/>
      <c r="V33" s="36"/>
      <c r="X33" s="34"/>
      <c r="AC33" s="34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19" t="s">
        <v>47</v>
      </c>
      <c r="F34" s="19">
        <v>27.0</v>
      </c>
      <c r="G34" s="20" t="str">
        <f t="shared" si="1"/>
        <v/>
      </c>
      <c r="I34" s="32" t="s">
        <v>45</v>
      </c>
      <c r="J34" s="23"/>
      <c r="K34" s="23"/>
      <c r="L34" s="23"/>
      <c r="M34" s="23"/>
      <c r="N34" s="23"/>
      <c r="O34" s="23" t="str">
        <f t="shared" si="2"/>
        <v/>
      </c>
      <c r="S34" s="22"/>
      <c r="T34" s="23"/>
      <c r="U34" s="24"/>
      <c r="V34" s="35"/>
      <c r="X34" s="23"/>
      <c r="AC34" s="23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19" t="s">
        <v>47</v>
      </c>
      <c r="F35" s="19">
        <v>28.0</v>
      </c>
      <c r="G35" s="27" t="str">
        <f t="shared" si="1"/>
        <v/>
      </c>
      <c r="I35" s="33" t="s">
        <v>46</v>
      </c>
      <c r="J35" s="34"/>
      <c r="K35" s="34"/>
      <c r="L35" s="34"/>
      <c r="M35" s="34"/>
      <c r="N35" s="34"/>
      <c r="O35" s="34" t="str">
        <f t="shared" si="2"/>
        <v/>
      </c>
      <c r="S35" s="29"/>
      <c r="T35" s="23"/>
      <c r="U35" s="24"/>
      <c r="V35" s="36"/>
      <c r="X35" s="34"/>
      <c r="AC35" s="34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19" t="s">
        <v>47</v>
      </c>
      <c r="F36" s="19">
        <v>29.0</v>
      </c>
      <c r="G36" s="20" t="str">
        <f t="shared" si="1"/>
        <v/>
      </c>
      <c r="I36" s="32" t="s">
        <v>39</v>
      </c>
      <c r="J36" s="23"/>
      <c r="K36" s="23"/>
      <c r="L36" s="23"/>
      <c r="M36" s="23"/>
      <c r="N36" s="23"/>
      <c r="O36" s="23" t="str">
        <f t="shared" si="2"/>
        <v/>
      </c>
      <c r="S36" s="22"/>
      <c r="T36" s="23"/>
      <c r="U36" s="24"/>
      <c r="V36" s="35"/>
      <c r="X36" s="23"/>
      <c r="AC36" s="23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19" t="s">
        <v>47</v>
      </c>
      <c r="F37" s="19">
        <v>30.0</v>
      </c>
      <c r="G37" s="27" t="str">
        <f t="shared" si="1"/>
        <v/>
      </c>
      <c r="I37" s="33" t="s">
        <v>43</v>
      </c>
      <c r="J37" s="34"/>
      <c r="K37" s="34"/>
      <c r="L37" s="34"/>
      <c r="M37" s="34"/>
      <c r="N37" s="34"/>
      <c r="O37" s="34" t="str">
        <f t="shared" si="2"/>
        <v/>
      </c>
      <c r="S37" s="29"/>
      <c r="T37" s="23"/>
      <c r="U37" s="24"/>
      <c r="V37" s="36"/>
      <c r="X37" s="34"/>
      <c r="AC37" s="34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19" t="s">
        <v>47</v>
      </c>
      <c r="F38" s="19">
        <v>31.0</v>
      </c>
      <c r="G38" s="20" t="str">
        <f t="shared" si="1"/>
        <v/>
      </c>
      <c r="I38" s="32" t="s">
        <v>44</v>
      </c>
      <c r="J38" s="23"/>
      <c r="K38" s="23"/>
      <c r="L38" s="23"/>
      <c r="M38" s="23"/>
      <c r="N38" s="23"/>
      <c r="O38" s="23" t="str">
        <f t="shared" si="2"/>
        <v/>
      </c>
      <c r="S38" s="22"/>
      <c r="T38" s="23"/>
      <c r="U38" s="24"/>
      <c r="V38" s="35"/>
      <c r="X38" s="23"/>
      <c r="AC38" s="23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19" t="s">
        <v>47</v>
      </c>
      <c r="F39" s="19">
        <v>32.0</v>
      </c>
      <c r="G39" s="27" t="str">
        <f t="shared" si="1"/>
        <v/>
      </c>
      <c r="I39" s="33" t="s">
        <v>36</v>
      </c>
      <c r="J39" s="34"/>
      <c r="K39" s="34"/>
      <c r="L39" s="34"/>
      <c r="M39" s="34"/>
      <c r="N39" s="34"/>
      <c r="O39" s="34" t="str">
        <f t="shared" si="2"/>
        <v/>
      </c>
      <c r="S39" s="29"/>
      <c r="T39" s="23"/>
      <c r="U39" s="24"/>
      <c r="V39" s="36"/>
      <c r="X39" s="34"/>
      <c r="AC39" s="34"/>
      <c r="AH39" s="29"/>
      <c r="AI39" s="8"/>
      <c r="AJ39" s="8"/>
      <c r="AK39" s="8"/>
      <c r="AL39" s="8"/>
      <c r="AM39" s="8"/>
      <c r="AN39" s="8"/>
    </row>
    <row r="40" ht="27.0" customHeight="1">
      <c r="A40" s="8"/>
      <c r="B40" s="8"/>
      <c r="C40" s="8"/>
      <c r="D40" s="8"/>
      <c r="E40" s="8"/>
      <c r="F40" s="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"/>
      <c r="AJ40" s="8"/>
      <c r="AK40" s="8"/>
      <c r="AL40" s="8"/>
      <c r="AM40" s="8"/>
      <c r="AN40" s="8"/>
    </row>
    <row r="41" ht="27.0" customHeight="1">
      <c r="A41" s="38" t="s">
        <v>48</v>
      </c>
    </row>
    <row r="42" ht="27.0" customHeight="1">
      <c r="A42" s="39"/>
      <c r="B42" s="40" t="s">
        <v>49</v>
      </c>
      <c r="C42" s="41"/>
      <c r="D42" s="41"/>
      <c r="E42" s="41"/>
      <c r="F42" s="41"/>
      <c r="G42" s="41"/>
      <c r="H42" s="41"/>
      <c r="I42" s="41"/>
      <c r="J42" s="39"/>
      <c r="K42" s="39"/>
      <c r="L42" s="42" t="s">
        <v>50</v>
      </c>
      <c r="M42" s="43"/>
      <c r="N42" s="43"/>
      <c r="O42" s="43"/>
      <c r="P42" s="43"/>
      <c r="Q42" s="43"/>
      <c r="R42" s="43"/>
      <c r="S42" s="43"/>
      <c r="T42" s="39"/>
      <c r="U42" s="39"/>
      <c r="V42" s="44" t="s">
        <v>51</v>
      </c>
      <c r="W42" s="45"/>
      <c r="X42" s="45"/>
      <c r="Y42" s="45"/>
      <c r="Z42" s="45"/>
      <c r="AA42" s="45"/>
      <c r="AB42" s="45"/>
      <c r="AC42" s="45"/>
      <c r="AD42" s="39"/>
      <c r="AE42" s="39"/>
      <c r="AF42" s="46" t="s">
        <v>52</v>
      </c>
      <c r="AG42" s="47"/>
      <c r="AH42" s="47"/>
      <c r="AI42" s="47"/>
      <c r="AJ42" s="47"/>
      <c r="AK42" s="47"/>
      <c r="AL42" s="47"/>
      <c r="AM42" s="47"/>
      <c r="AN42" s="39"/>
    </row>
    <row r="43" ht="27.0" customHeight="1">
      <c r="A43" s="48"/>
      <c r="B43" s="49" t="s">
        <v>53</v>
      </c>
      <c r="C43" s="48"/>
      <c r="D43" s="48"/>
      <c r="E43" s="48"/>
      <c r="F43" s="48"/>
      <c r="G43" s="48"/>
      <c r="H43" s="50" t="s">
        <v>54</v>
      </c>
      <c r="I43" s="51" t="s">
        <v>55</v>
      </c>
      <c r="J43" s="48"/>
      <c r="K43" s="48"/>
      <c r="L43" s="52" t="str">
        <f>B43</f>
        <v>PARTIE 1 : 08H00 - 09H30</v>
      </c>
      <c r="M43" s="48"/>
      <c r="N43" s="48"/>
      <c r="O43" s="48"/>
      <c r="P43" s="48"/>
      <c r="Q43" s="48"/>
      <c r="R43" s="50" t="s">
        <v>54</v>
      </c>
      <c r="S43" s="51" t="s">
        <v>55</v>
      </c>
      <c r="T43" s="48"/>
      <c r="U43" s="48"/>
      <c r="V43" s="53" t="str">
        <f>L43</f>
        <v>PARTIE 1 : 08H00 - 09H30</v>
      </c>
      <c r="W43" s="48"/>
      <c r="X43" s="48"/>
      <c r="Y43" s="48"/>
      <c r="Z43" s="48"/>
      <c r="AA43" s="48"/>
      <c r="AB43" s="50" t="s">
        <v>54</v>
      </c>
      <c r="AC43" s="51" t="s">
        <v>55</v>
      </c>
      <c r="AD43" s="48"/>
      <c r="AE43" s="48"/>
      <c r="AF43" s="54" t="str">
        <f>V43</f>
        <v>PARTIE 1 : 08H00 - 09H30</v>
      </c>
      <c r="AG43" s="48"/>
      <c r="AH43" s="48"/>
      <c r="AI43" s="48"/>
      <c r="AJ43" s="48"/>
      <c r="AK43" s="48"/>
      <c r="AL43" s="50" t="s">
        <v>54</v>
      </c>
      <c r="AM43" s="51" t="s">
        <v>55</v>
      </c>
      <c r="AN43" s="48"/>
    </row>
    <row r="44" ht="27.0" customHeight="1">
      <c r="A44" s="55" t="s">
        <v>56</v>
      </c>
      <c r="B44" s="56">
        <v>66.0</v>
      </c>
      <c r="C44" s="57" t="str">
        <f>IFERROR(VLOOKUP("1A",$G$8:$N$39,3,FALSE))</f>
        <v>AMAR Floriane</v>
      </c>
      <c r="D44" s="58"/>
      <c r="E44" s="58"/>
      <c r="F44" s="58"/>
      <c r="G44" s="59"/>
      <c r="H44" s="60"/>
      <c r="I44" s="61"/>
      <c r="J44" s="62"/>
      <c r="K44" s="55" t="s">
        <v>56</v>
      </c>
      <c r="L44" s="63">
        <v>68.0</v>
      </c>
      <c r="M44" s="64" t="str">
        <f>X11</f>
        <v>MAILEHAKO Sésilia</v>
      </c>
      <c r="N44" s="65"/>
      <c r="O44" s="65"/>
      <c r="P44" s="65"/>
      <c r="Q44" s="66"/>
      <c r="R44" s="67"/>
      <c r="S44" s="68"/>
      <c r="T44" s="62" t="str">
        <f>M45</f>
        <v>DELOCHE Lucie</v>
      </c>
      <c r="U44" s="55" t="s">
        <v>56</v>
      </c>
      <c r="V44" s="69">
        <v>70.0</v>
      </c>
      <c r="W44" s="70" t="str">
        <f>IFERROR(VLOOKUP("3A",$G$8:$N$39,3,FALSE))</f>
        <v>BARTHET Barbara</v>
      </c>
      <c r="X44" s="71"/>
      <c r="Y44" s="71"/>
      <c r="Z44" s="71"/>
      <c r="AA44" s="72"/>
      <c r="AB44" s="73"/>
      <c r="AC44" s="74"/>
      <c r="AD44" s="62" t="str">
        <f>W45</f>
        <v>BRUNIAUX Sonia</v>
      </c>
      <c r="AE44" s="55"/>
      <c r="AF44" s="75">
        <v>72.0</v>
      </c>
      <c r="AG44" s="76" t="str">
        <f>IFERROR(VLOOKUP("4A",$G$8:$N$39,3,FALSE))</f>
        <v>CINIER-NAZARETH Chantal</v>
      </c>
      <c r="AH44" s="77"/>
      <c r="AI44" s="77"/>
      <c r="AJ44" s="77"/>
      <c r="AK44" s="78"/>
      <c r="AL44" s="79"/>
      <c r="AM44" s="80"/>
      <c r="AN44" s="62" t="str">
        <f>AG45</f>
        <v>POMAREL Céline</v>
      </c>
    </row>
    <row r="45" ht="27.0" customHeight="1">
      <c r="A45" s="55" t="s">
        <v>56</v>
      </c>
      <c r="B45" s="81"/>
      <c r="C45" s="82" t="str">
        <f>X13</f>
        <v>PICCARDI Nathalie</v>
      </c>
      <c r="D45" s="83"/>
      <c r="E45" s="83"/>
      <c r="F45" s="83"/>
      <c r="G45" s="84"/>
      <c r="H45" s="85"/>
      <c r="I45" s="86"/>
      <c r="J45" s="62"/>
      <c r="K45" s="55" t="s">
        <v>56</v>
      </c>
      <c r="L45" s="87"/>
      <c r="M45" s="88" t="str">
        <f>I13</f>
        <v>DELOCHE Lucie</v>
      </c>
      <c r="N45" s="89"/>
      <c r="O45" s="89"/>
      <c r="P45" s="89"/>
      <c r="Q45" s="90"/>
      <c r="R45" s="91"/>
      <c r="S45" s="92"/>
      <c r="T45" s="62" t="str">
        <f>M44</f>
        <v>MAILEHAKO Sésilia</v>
      </c>
      <c r="U45" s="55" t="s">
        <v>56</v>
      </c>
      <c r="V45" s="93"/>
      <c r="W45" s="94" t="str">
        <f>I11</f>
        <v>BRUNIAUX Sonia</v>
      </c>
      <c r="X45" s="95"/>
      <c r="Y45" s="95"/>
      <c r="Z45" s="95"/>
      <c r="AA45" s="96"/>
      <c r="AB45" s="97"/>
      <c r="AC45" s="98"/>
      <c r="AD45" s="62" t="str">
        <f>W44</f>
        <v>BARTHET Barbara</v>
      </c>
      <c r="AE45" s="55"/>
      <c r="AF45" s="99"/>
      <c r="AG45" s="100" t="str">
        <f>X14</f>
        <v>POMAREL Céline</v>
      </c>
      <c r="AH45" s="101"/>
      <c r="AI45" s="101"/>
      <c r="AJ45" s="101"/>
      <c r="AK45" s="102"/>
      <c r="AL45" s="103"/>
      <c r="AM45" s="104"/>
      <c r="AN45" s="62" t="str">
        <f>AG44</f>
        <v>CINIER-NAZARETH Chantal</v>
      </c>
    </row>
    <row r="46" ht="27.0" customHeight="1">
      <c r="A46" s="55" t="s">
        <v>57</v>
      </c>
      <c r="B46" s="105">
        <v>67.0</v>
      </c>
      <c r="C46" s="106" t="str">
        <f>IFERROR(VLOOKUP("1C",$G$8:$N$39,3,FALSE))</f>
        <v>FURNARI Audrey</v>
      </c>
      <c r="G46" s="107"/>
      <c r="H46" s="108"/>
      <c r="I46" s="109"/>
      <c r="J46" s="62"/>
      <c r="K46" s="55" t="s">
        <v>57</v>
      </c>
      <c r="L46" s="110">
        <v>69.0</v>
      </c>
      <c r="M46" s="106" t="str">
        <f>X9</f>
        <v>KERFANT Corinne</v>
      </c>
      <c r="Q46" s="107"/>
      <c r="R46" s="108"/>
      <c r="S46" s="111"/>
      <c r="T46" s="62" t="str">
        <f>M47</f>
        <v>MILLERON Mireille</v>
      </c>
      <c r="U46" s="55" t="s">
        <v>57</v>
      </c>
      <c r="V46" s="112">
        <v>71.0</v>
      </c>
      <c r="W46" s="106" t="str">
        <f>I10</f>
        <v>BROYER Louise</v>
      </c>
      <c r="AA46" s="107"/>
      <c r="AB46" s="108"/>
      <c r="AC46" s="113"/>
      <c r="AD46" s="62" t="str">
        <f>W47</f>
        <v>LEVIEUX Coline</v>
      </c>
      <c r="AE46" s="55"/>
      <c r="AF46" s="114">
        <v>73.0</v>
      </c>
      <c r="AG46" s="106" t="str">
        <f>X8</f>
        <v>GOMEZ Jennifer</v>
      </c>
      <c r="AK46" s="107"/>
      <c r="AL46" s="108"/>
      <c r="AM46" s="115"/>
      <c r="AN46" s="62" t="str">
        <f>AG47</f>
        <v>DEROZARD Océane</v>
      </c>
    </row>
    <row r="47" ht="27.0" customHeight="1">
      <c r="A47" s="55" t="s">
        <v>57</v>
      </c>
      <c r="B47" s="116"/>
      <c r="C47" s="117" t="str">
        <f>X15</f>
        <v>VULPAS Odile</v>
      </c>
      <c r="G47" s="118"/>
      <c r="H47" s="119"/>
      <c r="I47" s="120"/>
      <c r="J47" s="62"/>
      <c r="K47" s="55" t="s">
        <v>57</v>
      </c>
      <c r="L47" s="121"/>
      <c r="M47" s="122" t="str">
        <f>X12</f>
        <v>MILLERON Mireille</v>
      </c>
      <c r="N47" s="123"/>
      <c r="O47" s="123"/>
      <c r="P47" s="123"/>
      <c r="Q47" s="124"/>
      <c r="R47" s="125"/>
      <c r="S47" s="126"/>
      <c r="T47" s="62" t="str">
        <f>M46</f>
        <v>KERFANT Corinne</v>
      </c>
      <c r="U47" s="55" t="s">
        <v>57</v>
      </c>
      <c r="V47" s="127"/>
      <c r="W47" s="128" t="str">
        <f>X10</f>
        <v>LEVIEUX Coline</v>
      </c>
      <c r="X47" s="129"/>
      <c r="Y47" s="129"/>
      <c r="Z47" s="129"/>
      <c r="AA47" s="130"/>
      <c r="AB47" s="131"/>
      <c r="AC47" s="132"/>
      <c r="AD47" s="62" t="str">
        <f>W46</f>
        <v>BROYER Louise</v>
      </c>
      <c r="AE47" s="55"/>
      <c r="AF47" s="133"/>
      <c r="AG47" s="134" t="str">
        <f>I14</f>
        <v>DEROZARD Océane</v>
      </c>
      <c r="AK47" s="135"/>
      <c r="AL47" s="136"/>
      <c r="AM47" s="137"/>
      <c r="AN47" s="62" t="str">
        <f>AG46</f>
        <v>GOMEZ Jennifer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64"/>
      <c r="B49" s="49" t="s">
        <v>59</v>
      </c>
      <c r="C49" s="165"/>
      <c r="D49" s="165"/>
      <c r="E49" s="165"/>
      <c r="F49" s="165"/>
      <c r="G49" s="165"/>
      <c r="H49" s="50" t="s">
        <v>54</v>
      </c>
      <c r="I49" s="51" t="s">
        <v>55</v>
      </c>
      <c r="J49" s="164"/>
      <c r="K49" s="164"/>
      <c r="L49" s="166" t="str">
        <f>B49</f>
        <v>PARTIE 2 : 10H15 - 11H45</v>
      </c>
      <c r="M49" s="165"/>
      <c r="N49" s="165"/>
      <c r="O49" s="165"/>
      <c r="P49" s="165"/>
      <c r="Q49" s="165"/>
      <c r="R49" s="50" t="s">
        <v>54</v>
      </c>
      <c r="S49" s="51" t="s">
        <v>55</v>
      </c>
      <c r="T49" s="164"/>
      <c r="U49" s="164"/>
      <c r="V49" s="167" t="str">
        <f>L49</f>
        <v>PARTIE 2 : 10H15 - 11H45</v>
      </c>
      <c r="W49" s="165"/>
      <c r="X49" s="165"/>
      <c r="Y49" s="165"/>
      <c r="Z49" s="165"/>
      <c r="AA49" s="165"/>
      <c r="AB49" s="50" t="s">
        <v>54</v>
      </c>
      <c r="AC49" s="51" t="s">
        <v>55</v>
      </c>
      <c r="AD49" s="164"/>
      <c r="AE49" s="164"/>
      <c r="AF49" s="168" t="str">
        <f>V49</f>
        <v>PARTIE 2 : 10H15 - 11H45</v>
      </c>
      <c r="AG49" s="165"/>
      <c r="AH49" s="165"/>
      <c r="AI49" s="165"/>
      <c r="AJ49" s="165"/>
      <c r="AK49" s="165"/>
      <c r="AL49" s="50" t="s">
        <v>54</v>
      </c>
      <c r="AM49" s="51" t="s">
        <v>55</v>
      </c>
      <c r="AN49" s="164"/>
    </row>
    <row r="50" ht="27.0" customHeight="1">
      <c r="A50" s="55" t="s">
        <v>60</v>
      </c>
      <c r="B50" s="56">
        <v>73.0</v>
      </c>
      <c r="C50" s="57" t="str">
        <f>IF(COUNTBLANK(I44:I45)=0,IF(I44&gt;I45,C44,C45),"-")</f>
        <v>-</v>
      </c>
      <c r="D50" s="58"/>
      <c r="E50" s="58"/>
      <c r="F50" s="58"/>
      <c r="G50" s="59"/>
      <c r="H50" s="60"/>
      <c r="I50" s="61"/>
      <c r="J50" s="62" t="str">
        <f>C51</f>
        <v>-</v>
      </c>
      <c r="K50" s="55" t="s">
        <v>60</v>
      </c>
      <c r="L50" s="63">
        <v>71.0</v>
      </c>
      <c r="M50" s="64" t="str">
        <f>IF(COUNTBLANK(S44:S47)=0,IF(S44&gt;S45,M44,M45),"-")</f>
        <v>-</v>
      </c>
      <c r="N50" s="65"/>
      <c r="O50" s="65"/>
      <c r="P50" s="65"/>
      <c r="Q50" s="66"/>
      <c r="R50" s="67"/>
      <c r="S50" s="68"/>
      <c r="T50" s="62" t="str">
        <f>M51</f>
        <v>-</v>
      </c>
      <c r="U50" s="55" t="s">
        <v>60</v>
      </c>
      <c r="V50" s="69">
        <v>69.0</v>
      </c>
      <c r="W50" s="70" t="str">
        <f>IF(COUNTBLANK(AC44:AC47)=0,IF(AC44&gt;AC45,W44,W45),"-")</f>
        <v>-</v>
      </c>
      <c r="X50" s="71"/>
      <c r="Y50" s="71"/>
      <c r="Z50" s="71"/>
      <c r="AA50" s="72"/>
      <c r="AB50" s="73"/>
      <c r="AC50" s="74"/>
      <c r="AD50" s="62" t="str">
        <f>W51</f>
        <v>-</v>
      </c>
      <c r="AE50" s="55"/>
      <c r="AF50" s="75">
        <v>67.0</v>
      </c>
      <c r="AG50" s="76" t="str">
        <f>IF(COUNTBLANK(AM44:AM47)=0,IF(AM44&gt;AM45,AG44,AG45),"-")</f>
        <v>-</v>
      </c>
      <c r="AH50" s="77"/>
      <c r="AI50" s="77"/>
      <c r="AJ50" s="77"/>
      <c r="AK50" s="78"/>
      <c r="AL50" s="79"/>
      <c r="AM50" s="80"/>
      <c r="AN50" s="62" t="str">
        <f>AG51</f>
        <v>-</v>
      </c>
    </row>
    <row r="51" ht="27.0" customHeight="1">
      <c r="A51" s="55" t="s">
        <v>60</v>
      </c>
      <c r="B51" s="81"/>
      <c r="C51" s="82" t="str">
        <f>IF(COUNTBLANK(I46:I47)=0,IF(I46&gt;I47,C46,C47),"-")</f>
        <v>-</v>
      </c>
      <c r="D51" s="83"/>
      <c r="E51" s="83"/>
      <c r="F51" s="83"/>
      <c r="G51" s="84"/>
      <c r="H51" s="85"/>
      <c r="I51" s="86"/>
      <c r="J51" s="62" t="str">
        <f>C50</f>
        <v>-</v>
      </c>
      <c r="K51" s="55" t="s">
        <v>60</v>
      </c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91"/>
      <c r="S51" s="92"/>
      <c r="T51" s="62" t="str">
        <f>M50</f>
        <v>-</v>
      </c>
      <c r="U51" s="55" t="s">
        <v>60</v>
      </c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97"/>
      <c r="AC51" s="98"/>
      <c r="AD51" s="62" t="str">
        <f>W50</f>
        <v>-</v>
      </c>
      <c r="AE51" s="55"/>
      <c r="AF51" s="99"/>
      <c r="AG51" s="100" t="str">
        <f>IF(COUNTBLANK(AM44:AM47)=0,IF(AM46&gt;AM47,AG46,AG47),"-")</f>
        <v>-</v>
      </c>
      <c r="AH51" s="101"/>
      <c r="AI51" s="101"/>
      <c r="AJ51" s="101"/>
      <c r="AK51" s="102"/>
      <c r="AL51" s="103"/>
      <c r="AM51" s="104"/>
      <c r="AN51" s="62" t="str">
        <f>AG50</f>
        <v>-</v>
      </c>
    </row>
    <row r="52" ht="27.0" customHeight="1">
      <c r="A52" s="55" t="s">
        <v>61</v>
      </c>
      <c r="B52" s="105">
        <v>74.0</v>
      </c>
      <c r="C52" s="106" t="str">
        <f>IF(COUNTBLANK(I44:I45)=0,IF(I44&gt;I45,C45,C44),"-")</f>
        <v>-</v>
      </c>
      <c r="G52" s="107"/>
      <c r="H52" s="108"/>
      <c r="I52" s="109"/>
      <c r="J52" s="62" t="str">
        <f>C53</f>
        <v>-</v>
      </c>
      <c r="K52" s="55" t="s">
        <v>61</v>
      </c>
      <c r="L52" s="110">
        <v>72.0</v>
      </c>
      <c r="M52" s="106" t="str">
        <f>IF(COUNTBLANK(S44:S47)=0,IF(S44&gt;S45,M45,M44),"-")</f>
        <v>-</v>
      </c>
      <c r="Q52" s="107"/>
      <c r="R52" s="108"/>
      <c r="S52" s="111"/>
      <c r="T52" s="62" t="str">
        <f>M53</f>
        <v>-</v>
      </c>
      <c r="U52" s="55" t="s">
        <v>61</v>
      </c>
      <c r="V52" s="112">
        <v>70.0</v>
      </c>
      <c r="W52" s="106" t="str">
        <f>IF(COUNTBLANK(AC44:AC47)=0,IF(AC44&gt;AC45,W45,W44),"-")</f>
        <v>-</v>
      </c>
      <c r="AA52" s="107"/>
      <c r="AB52" s="108"/>
      <c r="AC52" s="113"/>
      <c r="AD52" s="62" t="str">
        <f>W53</f>
        <v>-</v>
      </c>
      <c r="AE52" s="55"/>
      <c r="AF52" s="114">
        <v>68.0</v>
      </c>
      <c r="AG52" s="106" t="str">
        <f>IF(COUNTBLANK(AM44:AM47)=0,IF(AM44&gt;AM45,AG45,AG44),"-")</f>
        <v>-</v>
      </c>
      <c r="AK52" s="107"/>
      <c r="AL52" s="108"/>
      <c r="AM52" s="115"/>
      <c r="AN52" s="62" t="str">
        <f>AG53</f>
        <v>-</v>
      </c>
    </row>
    <row r="53" ht="27.0" customHeight="1">
      <c r="A53" s="55" t="s">
        <v>61</v>
      </c>
      <c r="B53" s="116"/>
      <c r="C53" s="169" t="str">
        <f>IF(COUNTBLANK(I46:I47)=0,IF(I46&gt;I47,C47,C46),"-")</f>
        <v>-</v>
      </c>
      <c r="D53" s="170"/>
      <c r="E53" s="170"/>
      <c r="F53" s="170"/>
      <c r="G53" s="171"/>
      <c r="H53" s="172"/>
      <c r="I53" s="173"/>
      <c r="J53" s="62" t="str">
        <f>C52</f>
        <v>-</v>
      </c>
      <c r="K53" s="55" t="s">
        <v>61</v>
      </c>
      <c r="L53" s="121"/>
      <c r="M53" s="122" t="str">
        <f>IF(COUNTBLANK(S44:S47)=0,IF(S46&gt;S47,M47,M46),"-")</f>
        <v>-</v>
      </c>
      <c r="N53" s="123"/>
      <c r="O53" s="123"/>
      <c r="P53" s="123"/>
      <c r="Q53" s="124"/>
      <c r="R53" s="125"/>
      <c r="S53" s="126"/>
      <c r="T53" s="62" t="str">
        <f>M52</f>
        <v>-</v>
      </c>
      <c r="U53" s="55" t="s">
        <v>61</v>
      </c>
      <c r="V53" s="127"/>
      <c r="W53" s="128" t="str">
        <f>IF(COUNTBLANK(AC44:AC47)=0,IF(AC46&gt;AC47,W47,W46),"-")</f>
        <v>-</v>
      </c>
      <c r="X53" s="129"/>
      <c r="Y53" s="129"/>
      <c r="Z53" s="129"/>
      <c r="AA53" s="130"/>
      <c r="AB53" s="131"/>
      <c r="AC53" s="132"/>
      <c r="AD53" s="62" t="str">
        <f>W52</f>
        <v>-</v>
      </c>
      <c r="AE53" s="55"/>
      <c r="AF53" s="133"/>
      <c r="AG53" s="174" t="str">
        <f>IF(COUNTBLANK(AM44:AM47)=0,IF(AM46&gt;AM47,AG47,AG46),"-")</f>
        <v>-</v>
      </c>
      <c r="AH53" s="175"/>
      <c r="AI53" s="175"/>
      <c r="AJ53" s="175"/>
      <c r="AK53" s="176"/>
      <c r="AL53" s="177"/>
      <c r="AM53" s="178"/>
      <c r="AN53" s="62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64"/>
      <c r="B55" s="49" t="s">
        <v>62</v>
      </c>
      <c r="C55" s="165"/>
      <c r="D55" s="165"/>
      <c r="E55" s="165"/>
      <c r="F55" s="165"/>
      <c r="G55" s="165"/>
      <c r="H55" s="50" t="s">
        <v>54</v>
      </c>
      <c r="I55" s="51" t="s">
        <v>55</v>
      </c>
      <c r="J55" s="164"/>
      <c r="K55" s="164"/>
      <c r="L55" s="166" t="str">
        <f>B55</f>
        <v>BARRAGES : 15H45 - 17H15</v>
      </c>
      <c r="M55" s="165"/>
      <c r="N55" s="165"/>
      <c r="O55" s="165"/>
      <c r="P55" s="165"/>
      <c r="Q55" s="165"/>
      <c r="R55" s="50" t="s">
        <v>54</v>
      </c>
      <c r="S55" s="51" t="s">
        <v>55</v>
      </c>
      <c r="T55" s="164"/>
      <c r="U55" s="164"/>
      <c r="V55" s="167" t="str">
        <f>L55</f>
        <v>BARRAGES : 15H45 - 17H15</v>
      </c>
      <c r="W55" s="185"/>
      <c r="X55" s="185"/>
      <c r="Y55" s="185"/>
      <c r="Z55" s="165"/>
      <c r="AA55" s="165"/>
      <c r="AB55" s="50" t="s">
        <v>54</v>
      </c>
      <c r="AC55" s="51" t="s">
        <v>55</v>
      </c>
      <c r="AD55" s="164"/>
      <c r="AE55" s="164"/>
      <c r="AF55" s="168" t="str">
        <f>V55</f>
        <v>BARRAGES : 15H45 - 17H15</v>
      </c>
      <c r="AG55" s="186"/>
      <c r="AH55" s="186"/>
      <c r="AI55" s="186"/>
      <c r="AJ55" s="165"/>
      <c r="AK55" s="165"/>
      <c r="AL55" s="50" t="s">
        <v>54</v>
      </c>
      <c r="AM55" s="51" t="s">
        <v>55</v>
      </c>
      <c r="AN55" s="164"/>
    </row>
    <row r="56" ht="27.0" customHeight="1">
      <c r="A56" s="55" t="s">
        <v>63</v>
      </c>
      <c r="B56" s="56">
        <v>26.0</v>
      </c>
      <c r="C56" s="57" t="str">
        <f>IF(COUNTBLANK(I50:I53)=0,IF(I50&gt;I51,C51,C50),"-")</f>
        <v>-</v>
      </c>
      <c r="D56" s="58"/>
      <c r="E56" s="58"/>
      <c r="F56" s="58"/>
      <c r="G56" s="59"/>
      <c r="H56" s="60"/>
      <c r="I56" s="61"/>
      <c r="J56" s="62" t="str">
        <f>C57</f>
        <v>-</v>
      </c>
      <c r="K56" s="55" t="s">
        <v>63</v>
      </c>
      <c r="L56" s="63">
        <v>27.0</v>
      </c>
      <c r="M56" s="64" t="str">
        <f>IF(COUNTBLANK(S50:S53)=0,IF(S50&gt;S51,M51,M50),"-")</f>
        <v>-</v>
      </c>
      <c r="N56" s="65"/>
      <c r="O56" s="65"/>
      <c r="P56" s="65"/>
      <c r="Q56" s="66"/>
      <c r="R56" s="67"/>
      <c r="S56" s="68"/>
      <c r="T56" s="62"/>
      <c r="U56" s="55" t="s">
        <v>63</v>
      </c>
      <c r="V56" s="69">
        <v>28.0</v>
      </c>
      <c r="W56" s="70" t="str">
        <f>IF(COUNTBLANK(AC50:AC53)=0,IF(AC50&gt;AC51,W51,W50),"-")</f>
        <v>-</v>
      </c>
      <c r="X56" s="71"/>
      <c r="Y56" s="71"/>
      <c r="Z56" s="71"/>
      <c r="AA56" s="72"/>
      <c r="AB56" s="73"/>
      <c r="AC56" s="74"/>
      <c r="AD56" s="62" t="str">
        <f>W57</f>
        <v>-</v>
      </c>
      <c r="AE56" s="55"/>
      <c r="AF56" s="75">
        <v>29.0</v>
      </c>
      <c r="AG56" s="76" t="str">
        <f>IF(COUNTBLANK(AM50:AM53)=0,IF(AM50&gt;AM51,AG51,AG50),"-")</f>
        <v>-</v>
      </c>
      <c r="AH56" s="77"/>
      <c r="AI56" s="77"/>
      <c r="AJ56" s="77"/>
      <c r="AK56" s="78"/>
      <c r="AL56" s="79"/>
      <c r="AM56" s="80"/>
      <c r="AN56" s="62" t="str">
        <f>AG57</f>
        <v>-</v>
      </c>
    </row>
    <row r="57" ht="27.0" customHeight="1">
      <c r="A57" s="55" t="s">
        <v>63</v>
      </c>
      <c r="B57" s="116"/>
      <c r="C57" s="169" t="str">
        <f>IF(COUNTBLANK(I50:I53)=0,IF(I52&gt;I53,C52,C53),"-")</f>
        <v>-</v>
      </c>
      <c r="D57" s="170"/>
      <c r="E57" s="170"/>
      <c r="F57" s="170"/>
      <c r="G57" s="171"/>
      <c r="H57" s="172"/>
      <c r="I57" s="173"/>
      <c r="J57" s="62" t="str">
        <f>C56</f>
        <v>-</v>
      </c>
      <c r="K57" s="55" t="s">
        <v>63</v>
      </c>
      <c r="L57" s="121"/>
      <c r="M57" s="122" t="str">
        <f>IF(COUNTBLANK(S50:S53)=0,IF(S52&gt;S53,M52,M53),"-")</f>
        <v>-</v>
      </c>
      <c r="N57" s="123"/>
      <c r="O57" s="123"/>
      <c r="P57" s="123"/>
      <c r="Q57" s="124"/>
      <c r="R57" s="125"/>
      <c r="S57" s="126"/>
      <c r="T57" s="62"/>
      <c r="U57" s="55" t="s">
        <v>63</v>
      </c>
      <c r="V57" s="127"/>
      <c r="W57" s="128" t="str">
        <f>IF(COUNTBLANK(AC50:AC53)=0,IF(AC52&gt;AC53,W52,W53),"-")</f>
        <v>-</v>
      </c>
      <c r="X57" s="129"/>
      <c r="Y57" s="129"/>
      <c r="Z57" s="129"/>
      <c r="AA57" s="130"/>
      <c r="AB57" s="131"/>
      <c r="AC57" s="132"/>
      <c r="AD57" s="62" t="str">
        <f>W56</f>
        <v>-</v>
      </c>
      <c r="AE57" s="55"/>
      <c r="AF57" s="133"/>
      <c r="AG57" s="174" t="str">
        <f>IF(COUNTBLANK(AM50:AM53)=0,IF(AM52&gt;AM53,AG52,AG53),"-")</f>
        <v>-</v>
      </c>
      <c r="AH57" s="175"/>
      <c r="AI57" s="175"/>
      <c r="AJ57" s="175"/>
      <c r="AK57" s="176"/>
      <c r="AL57" s="177"/>
      <c r="AM57" s="178"/>
      <c r="AN57" s="62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189"/>
      <c r="B59" s="190"/>
      <c r="C59" s="191"/>
      <c r="D59" s="191"/>
      <c r="E59" s="191"/>
      <c r="F59" s="191"/>
      <c r="G59" s="191"/>
      <c r="H59" s="191"/>
      <c r="I59" s="192"/>
      <c r="J59" s="189"/>
      <c r="K59" s="189"/>
      <c r="L59" s="190"/>
      <c r="M59" s="191"/>
      <c r="N59" s="191"/>
      <c r="O59" s="191"/>
      <c r="P59" s="191"/>
      <c r="Q59" s="191"/>
      <c r="R59" s="191"/>
      <c r="S59" s="191"/>
      <c r="T59" s="189"/>
      <c r="U59" s="189"/>
      <c r="V59" s="190"/>
      <c r="W59" s="191"/>
      <c r="X59" s="191"/>
      <c r="Y59" s="191"/>
      <c r="Z59" s="191"/>
      <c r="AA59" s="191"/>
      <c r="AB59" s="191"/>
      <c r="AC59" s="191"/>
      <c r="AD59" s="189"/>
      <c r="AE59" s="189"/>
      <c r="AF59" s="190"/>
      <c r="AG59" s="191"/>
      <c r="AH59" s="191"/>
      <c r="AI59" s="191"/>
      <c r="AJ59" s="191"/>
      <c r="AK59" s="191"/>
      <c r="AL59" s="191"/>
      <c r="AM59" s="191"/>
      <c r="AN59" s="189"/>
    </row>
    <row r="60" ht="27.0" customHeight="1">
      <c r="A60" s="8"/>
      <c r="B60" s="193" t="s">
        <v>64</v>
      </c>
      <c r="C60" s="194" t="str">
        <f>IF(COUNTBLANK(I50:I53)=0,IF(I50&gt;I51,C50,C51),"-")</f>
        <v>-</v>
      </c>
      <c r="D60" s="58"/>
      <c r="E60" s="58"/>
      <c r="F60" s="58"/>
      <c r="G60" s="58"/>
      <c r="H60" s="195"/>
      <c r="I60" s="196"/>
      <c r="J60" s="8"/>
      <c r="K60" s="8"/>
      <c r="L60" s="197" t="s">
        <v>65</v>
      </c>
      <c r="M60" s="198" t="str">
        <f>IF(COUNTBLANK(S50:S53)=0,IF(S50&gt;S51,M50,M51),"-")</f>
        <v>-</v>
      </c>
      <c r="N60" s="65"/>
      <c r="O60" s="65"/>
      <c r="P60" s="65"/>
      <c r="Q60" s="65"/>
      <c r="R60" s="199"/>
      <c r="S60" s="200"/>
      <c r="T60" s="8"/>
      <c r="U60" s="8"/>
      <c r="V60" s="201" t="s">
        <v>66</v>
      </c>
      <c r="W60" s="202" t="str">
        <f>IF(COUNTBLANK(AC50:AC53)=0,IF(AC50&gt;AC51,W50,W51),"-")</f>
        <v>-</v>
      </c>
      <c r="X60" s="71"/>
      <c r="Y60" s="71"/>
      <c r="Z60" s="71"/>
      <c r="AA60" s="71"/>
      <c r="AB60" s="203"/>
      <c r="AC60" s="204"/>
      <c r="AD60" s="8"/>
      <c r="AE60" s="8"/>
      <c r="AF60" s="205" t="s">
        <v>67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207"/>
      <c r="AM60" s="208"/>
      <c r="AN60" s="8"/>
    </row>
    <row r="61" ht="27.0" customHeight="1">
      <c r="A61" s="8"/>
      <c r="B61" s="209" t="s">
        <v>68</v>
      </c>
      <c r="C61" s="210" t="str">
        <f>IF(COUNTBLANK(I56:I57)=0,IF(I56&gt;I57,C56,C57),"-")</f>
        <v>-</v>
      </c>
      <c r="H61" s="211"/>
      <c r="I61" s="212"/>
      <c r="J61" s="8"/>
      <c r="K61" s="8"/>
      <c r="L61" s="213" t="s">
        <v>69</v>
      </c>
      <c r="M61" s="214" t="str">
        <f>IF(COUNTBLANK(S56:S57)=0,IF(S56&gt;S57,M56,M57),"-")</f>
        <v>-</v>
      </c>
      <c r="R61" s="215"/>
      <c r="S61" s="216"/>
      <c r="T61" s="8"/>
      <c r="U61" s="8"/>
      <c r="V61" s="217" t="s">
        <v>70</v>
      </c>
      <c r="W61" s="218" t="str">
        <f>IF(COUNTBLANK(AC56:AC57)=0,IF(AC56&gt;AC57,W56,W57),"-")</f>
        <v>-</v>
      </c>
      <c r="AB61" s="219"/>
      <c r="AC61" s="220"/>
      <c r="AD61" s="8"/>
      <c r="AE61" s="8"/>
      <c r="AF61" s="221" t="s">
        <v>71</v>
      </c>
      <c r="AG61" s="222" t="str">
        <f>IF(COUNTBLANK(AM56:AM57)=0,IF(AM56&gt;AM57,AG56,AG57),"-")</f>
        <v>-</v>
      </c>
      <c r="AL61" s="223"/>
      <c r="AM61" s="224"/>
      <c r="AN61" s="8"/>
    </row>
    <row r="62" ht="27.0" customHeight="1">
      <c r="A62" s="8"/>
      <c r="B62" s="225" t="s">
        <v>72</v>
      </c>
      <c r="C62" s="226" t="str">
        <f>IF(COUNTBLANK(I56:I57)=0,IF(I56&gt;I57,C57,C56),"-")</f>
        <v>-</v>
      </c>
      <c r="H62" s="227"/>
      <c r="I62" s="228"/>
      <c r="J62" s="8"/>
      <c r="K62" s="8"/>
      <c r="L62" s="229" t="s">
        <v>73</v>
      </c>
      <c r="M62" s="226" t="str">
        <f>IF(COUNTBLANK(S56:S57)=0,IF(S56&gt;S57,M57,M56),"-")</f>
        <v>-</v>
      </c>
      <c r="R62" s="227"/>
      <c r="S62" s="230"/>
      <c r="T62" s="8"/>
      <c r="U62" s="8"/>
      <c r="V62" s="231" t="s">
        <v>74</v>
      </c>
      <c r="W62" s="226" t="str">
        <f>IF(COUNTBLANK(AC56:AC57)=0,IF(AC56&gt;AC57,W57,W56),"-")</f>
        <v>-</v>
      </c>
      <c r="AB62" s="227"/>
      <c r="AC62" s="232"/>
      <c r="AD62" s="8"/>
      <c r="AE62" s="8"/>
      <c r="AF62" s="233" t="s">
        <v>75</v>
      </c>
      <c r="AG62" s="226" t="str">
        <f>IF(COUNTBLANK(AM56:AM57)=0,IF(AM56&gt;AM57,AG57,AG56),"-")</f>
        <v>-</v>
      </c>
      <c r="AL62" s="227"/>
      <c r="AM62" s="234"/>
      <c r="AN62" s="8"/>
    </row>
    <row r="63" ht="27.0" customHeight="1">
      <c r="A63" s="8"/>
      <c r="B63" s="235" t="s">
        <v>76</v>
      </c>
      <c r="C63" s="236" t="str">
        <f>IF(COUNTBLANK(I50:I53)=0,IF(I52&gt;I53,C53,C52),"-")</f>
        <v>-</v>
      </c>
      <c r="D63" s="170"/>
      <c r="E63" s="170"/>
      <c r="F63" s="170"/>
      <c r="G63" s="170"/>
      <c r="H63" s="237"/>
      <c r="I63" s="238"/>
      <c r="J63" s="8"/>
      <c r="K63" s="8"/>
      <c r="L63" s="239" t="s">
        <v>77</v>
      </c>
      <c r="M63" s="240" t="str">
        <f>IF(COUNTBLANK(S50:S53)=0,IF(S52&gt;S53,M53,M52),"-")</f>
        <v>-</v>
      </c>
      <c r="N63" s="123"/>
      <c r="O63" s="123"/>
      <c r="P63" s="123"/>
      <c r="Q63" s="123"/>
      <c r="R63" s="241"/>
      <c r="S63" s="242"/>
      <c r="T63" s="8"/>
      <c r="U63" s="8"/>
      <c r="V63" s="243" t="s">
        <v>78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245"/>
      <c r="AC63" s="246"/>
      <c r="AD63" s="8"/>
      <c r="AE63" s="8"/>
      <c r="AF63" s="247" t="s">
        <v>79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249"/>
      <c r="AM63" s="250"/>
      <c r="AN63" s="8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8" t="s">
        <v>80</v>
      </c>
    </row>
    <row r="66" ht="27.0" customHeight="1">
      <c r="H66" s="8"/>
      <c r="I66" s="8"/>
      <c r="J66" s="8"/>
      <c r="K66" s="8"/>
      <c r="L66" s="8"/>
      <c r="M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ht="13.5" customHeight="1">
      <c r="A67" s="252"/>
      <c r="B67" s="252"/>
      <c r="C67" s="252"/>
      <c r="D67" s="252"/>
      <c r="E67" s="252"/>
      <c r="F67" s="252"/>
      <c r="G67" s="252"/>
      <c r="H67" s="8"/>
      <c r="I67" s="8"/>
      <c r="J67" s="8"/>
      <c r="K67" s="253"/>
      <c r="L67" s="254" t="s">
        <v>81</v>
      </c>
      <c r="M67" s="255"/>
      <c r="N67" s="255"/>
      <c r="O67" s="255"/>
      <c r="P67" s="255"/>
      <c r="Q67" s="255"/>
      <c r="R67" s="256" t="s">
        <v>82</v>
      </c>
      <c r="S67" s="25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ht="13.5" customHeight="1">
      <c r="A68" s="8"/>
      <c r="B68" s="8"/>
      <c r="C68" s="8"/>
      <c r="D68" s="8"/>
      <c r="E68" s="8"/>
      <c r="F68" s="8"/>
      <c r="G68" s="8"/>
      <c r="H68" s="8"/>
      <c r="I68" s="8"/>
      <c r="J68" s="258" t="s">
        <v>83</v>
      </c>
      <c r="K68" s="259"/>
      <c r="L68" s="260">
        <v>9.0</v>
      </c>
      <c r="M68" s="226" t="str">
        <f>IFERROR(VLOOKUP(J68,$B$60:$G$63,2,FALSE),IFERROR(VLOOKUP(J68,$L$60:$Q$63,2,FALSE),IFERROR(VLOOKUP(J68,$V$60:$AA$63,2,FALSE),IFERROR(VLOOKUP(J68,$AF$60:$AK$63,2,FALSE),""))))</f>
        <v>-</v>
      </c>
      <c r="Q68" s="261"/>
      <c r="R68" s="262"/>
      <c r="S68" s="26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ht="13.5" customHeight="1">
      <c r="A69" s="8"/>
      <c r="B69" s="8"/>
      <c r="C69" s="8"/>
      <c r="D69" s="8"/>
      <c r="E69" s="8"/>
      <c r="F69" s="8"/>
      <c r="G69" s="8"/>
      <c r="H69" s="8"/>
      <c r="I69" s="8"/>
      <c r="K69" s="259"/>
      <c r="L69" s="261"/>
      <c r="Q69" s="261"/>
      <c r="S69" s="259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ht="13.5" customHeight="1">
      <c r="A70" s="8"/>
      <c r="B70" s="8"/>
      <c r="C70" s="8"/>
      <c r="D70" s="8"/>
      <c r="E70" s="8"/>
      <c r="F70" s="8"/>
      <c r="G70" s="8"/>
      <c r="H70" s="8"/>
      <c r="I70" s="8"/>
      <c r="J70" s="258" t="s">
        <v>84</v>
      </c>
      <c r="K70" s="259"/>
      <c r="L70" s="261"/>
      <c r="M70" s="218" t="str">
        <f>IFERROR(VLOOKUP(J70,$B$60:$G$63,2,FALSE),IFERROR(VLOOKUP(J70,$L$60:$Q$63,2,FALSE),IFERROR(VLOOKUP(J70,$V$60:$AA$63,2,FALSE),IFERROR(VLOOKUP(J70,$AF$60:$AK$63,2,FALSE),""))))</f>
        <v>-</v>
      </c>
      <c r="Q70" s="261"/>
      <c r="R70" s="264"/>
      <c r="S70" s="265"/>
      <c r="T70" s="266"/>
      <c r="U70" s="8"/>
      <c r="V70" s="267" t="s">
        <v>85</v>
      </c>
      <c r="W70" s="268"/>
      <c r="X70" s="269"/>
      <c r="Y70" s="269"/>
      <c r="Z70" s="269"/>
      <c r="AA70" s="269"/>
      <c r="AB70" s="270" t="s">
        <v>86</v>
      </c>
      <c r="AC70" s="271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ht="13.5" customHeight="1">
      <c r="A71" s="8"/>
      <c r="B71" s="8"/>
      <c r="C71" s="8"/>
      <c r="D71" s="8"/>
      <c r="E71" s="8"/>
      <c r="F71" s="8"/>
      <c r="G71" s="8"/>
      <c r="H71" s="8"/>
      <c r="I71" s="8"/>
      <c r="K71" s="259"/>
      <c r="L71" s="272"/>
      <c r="M71" s="273"/>
      <c r="N71" s="273"/>
      <c r="O71" s="273"/>
      <c r="P71" s="273"/>
      <c r="Q71" s="272"/>
      <c r="R71" s="273"/>
      <c r="S71" s="274"/>
      <c r="T71" s="275"/>
      <c r="U71" s="8"/>
      <c r="V71" s="276">
        <v>2.0</v>
      </c>
      <c r="W71" s="277" t="str">
        <f>IF(COUNTBLANK(S68:S71)=2,IF(S68&gt;S70,M68,M70),"")</f>
        <v/>
      </c>
      <c r="AA71" s="261"/>
      <c r="AB71" s="262"/>
      <c r="AC71" s="27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75"/>
      <c r="U72" s="279"/>
      <c r="V72" s="280"/>
      <c r="AA72" s="261"/>
      <c r="AC72" s="281"/>
      <c r="AD72" s="8"/>
      <c r="AE72" s="8"/>
      <c r="AF72" s="8"/>
      <c r="AG72" s="8"/>
      <c r="AH72" s="8"/>
      <c r="AI72" s="19"/>
      <c r="AJ72" s="8"/>
      <c r="AK72" s="8"/>
      <c r="AL72" s="8"/>
      <c r="AM72" s="8"/>
      <c r="AN72" s="8"/>
    </row>
    <row r="73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253"/>
      <c r="L73" s="282" t="s">
        <v>81</v>
      </c>
      <c r="M73" s="255"/>
      <c r="N73" s="255"/>
      <c r="O73" s="255"/>
      <c r="P73" s="255"/>
      <c r="Q73" s="255"/>
      <c r="R73" s="256" t="str">
        <f>R67</f>
        <v>10H15 - 11H45</v>
      </c>
      <c r="S73" s="257"/>
      <c r="T73" s="275"/>
      <c r="U73" s="8"/>
      <c r="V73" s="280"/>
      <c r="W73" s="283" t="str">
        <f>IF(COUNTBLANK(S74:S77)=2,IF(S74&gt;S76,M74,M76),"")</f>
        <v/>
      </c>
      <c r="AA73" s="261"/>
      <c r="AB73" s="284"/>
      <c r="AC73" s="285"/>
      <c r="AD73" s="286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ht="13.5" customHeight="1">
      <c r="A74" s="8"/>
      <c r="B74" s="8"/>
      <c r="C74" s="8"/>
      <c r="D74" s="8"/>
      <c r="E74" s="8"/>
      <c r="F74" s="8"/>
      <c r="G74" s="8"/>
      <c r="H74" s="8"/>
      <c r="I74" s="8"/>
      <c r="J74" s="258" t="s">
        <v>87</v>
      </c>
      <c r="K74" s="259"/>
      <c r="L74" s="260">
        <v>11.0</v>
      </c>
      <c r="M74" s="226" t="str">
        <f>IFERROR(VLOOKUP(J74,$B$60:$G$63,2,FALSE),IFERROR(VLOOKUP(J74,$L$60:$Q$63,2,FALSE),IFERROR(VLOOKUP(J74,$V$60:$AA$63,2,FALSE),IFERROR(VLOOKUP(J74,$AF$60:$AK$63,2,FALSE),""))))</f>
        <v>-</v>
      </c>
      <c r="Q74" s="261"/>
      <c r="R74" s="262"/>
      <c r="S74" s="263"/>
      <c r="T74" s="275"/>
      <c r="U74" s="8"/>
      <c r="V74" s="287"/>
      <c r="W74" s="288"/>
      <c r="X74" s="288"/>
      <c r="Y74" s="288"/>
      <c r="Z74" s="288"/>
      <c r="AA74" s="289"/>
      <c r="AB74" s="288"/>
      <c r="AC74" s="290"/>
      <c r="AD74" s="291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ht="13.5" customHeight="1">
      <c r="A75" s="8"/>
      <c r="B75" s="8"/>
      <c r="C75" s="8"/>
      <c r="D75" s="8"/>
      <c r="E75" s="8"/>
      <c r="F75" s="8"/>
      <c r="G75" s="8"/>
      <c r="H75" s="8"/>
      <c r="I75" s="8"/>
      <c r="K75" s="259"/>
      <c r="L75" s="261"/>
      <c r="Q75" s="261"/>
      <c r="S75" s="259"/>
      <c r="T75" s="292"/>
      <c r="U75" s="8"/>
      <c r="V75" s="8"/>
      <c r="W75" s="8"/>
      <c r="X75" s="8"/>
      <c r="Y75" s="8"/>
      <c r="Z75" s="8"/>
      <c r="AA75" s="8"/>
      <c r="AB75" s="8"/>
      <c r="AC75" s="8"/>
      <c r="AD75" s="293"/>
      <c r="AE75" s="8"/>
      <c r="AF75" s="294"/>
      <c r="AG75" s="294"/>
      <c r="AH75" s="294"/>
      <c r="AI75" s="294"/>
      <c r="AJ75" s="294"/>
      <c r="AK75" s="294"/>
      <c r="AL75" s="294"/>
      <c r="AM75" s="294"/>
      <c r="AN75" s="8"/>
    </row>
    <row r="76" ht="13.5" customHeight="1">
      <c r="A76" s="8"/>
      <c r="B76" s="8"/>
      <c r="C76" s="8"/>
      <c r="D76" s="8"/>
      <c r="E76" s="8"/>
      <c r="F76" s="8"/>
      <c r="G76" s="8"/>
      <c r="H76" s="8"/>
      <c r="I76" s="8"/>
      <c r="J76" s="258" t="s">
        <v>88</v>
      </c>
      <c r="K76" s="259"/>
      <c r="L76" s="261"/>
      <c r="M76" s="218" t="str">
        <f>IFERROR(VLOOKUP(J76,$B$60:$G$63,2,FALSE),IFERROR(VLOOKUP(J76,$L$60:$Q$63,2,FALSE),IFERROR(VLOOKUP(J76,$V$60:$AA$63,2,FALSE),IFERROR(VLOOKUP(J76,$AF$60:$AK$63,2,FALSE),""))))</f>
        <v>-</v>
      </c>
      <c r="Q76" s="261"/>
      <c r="R76" s="264"/>
      <c r="S76" s="265"/>
      <c r="T76" s="8"/>
      <c r="U76" s="8"/>
      <c r="V76" s="8"/>
      <c r="W76" s="8"/>
      <c r="X76" s="8"/>
      <c r="Y76" s="8"/>
      <c r="Z76" s="8"/>
      <c r="AA76" s="8"/>
      <c r="AB76" s="8"/>
      <c r="AC76" s="8"/>
      <c r="AD76" s="293"/>
      <c r="AE76" s="295"/>
      <c r="AF76" s="296" t="s">
        <v>89</v>
      </c>
      <c r="AG76" s="297"/>
      <c r="AH76" s="297"/>
      <c r="AI76" s="297"/>
      <c r="AJ76" s="297"/>
      <c r="AK76" s="297"/>
      <c r="AL76" s="298" t="s">
        <v>90</v>
      </c>
      <c r="AM76" s="299"/>
      <c r="AN76" s="8"/>
    </row>
    <row r="77" ht="13.5" customHeight="1">
      <c r="A77" s="8"/>
      <c r="B77" s="8"/>
      <c r="C77" s="19"/>
      <c r="D77" s="8"/>
      <c r="E77" s="8"/>
      <c r="F77" s="8"/>
      <c r="G77" s="8"/>
      <c r="H77" s="8"/>
      <c r="I77" s="8"/>
      <c r="K77" s="259"/>
      <c r="L77" s="272"/>
      <c r="M77" s="273"/>
      <c r="N77" s="273"/>
      <c r="O77" s="273"/>
      <c r="P77" s="273"/>
      <c r="Q77" s="272"/>
      <c r="R77" s="273"/>
      <c r="S77" s="274"/>
      <c r="T77" s="8"/>
      <c r="U77" s="8"/>
      <c r="V77" s="8"/>
      <c r="W77" s="8"/>
      <c r="X77" s="8"/>
      <c r="Y77" s="8"/>
      <c r="Z77" s="8"/>
      <c r="AA77" s="8"/>
      <c r="AB77" s="8"/>
      <c r="AC77" s="8"/>
      <c r="AD77" s="293"/>
      <c r="AE77" s="295"/>
      <c r="AF77" s="260">
        <v>4.0</v>
      </c>
      <c r="AG77" s="277" t="str">
        <f>IF(COUNTBLANK(AC71:AC74)=2,IF(AC71&gt;AC73,W71,W73),"")</f>
        <v/>
      </c>
      <c r="AK77" s="261"/>
      <c r="AL77" s="300"/>
      <c r="AM77" s="301"/>
      <c r="AN77" s="8"/>
    </row>
    <row r="78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293"/>
      <c r="AE78" s="302"/>
      <c r="AF78" s="261"/>
      <c r="AK78" s="261"/>
      <c r="AM78" s="303"/>
      <c r="AN78" s="8"/>
    </row>
    <row r="79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253"/>
      <c r="L79" s="254" t="s">
        <v>81</v>
      </c>
      <c r="M79" s="255"/>
      <c r="N79" s="255"/>
      <c r="O79" s="255"/>
      <c r="P79" s="255"/>
      <c r="Q79" s="255"/>
      <c r="R79" s="256" t="str">
        <f>R67</f>
        <v>10H15 - 11H45</v>
      </c>
      <c r="S79" s="257"/>
      <c r="T79" s="8"/>
      <c r="U79" s="8"/>
      <c r="V79" s="8"/>
      <c r="W79" s="8"/>
      <c r="X79" s="8"/>
      <c r="Y79" s="8"/>
      <c r="Z79" s="8"/>
      <c r="AA79" s="8"/>
      <c r="AB79" s="8"/>
      <c r="AC79" s="8"/>
      <c r="AD79" s="293"/>
      <c r="AE79" s="295"/>
      <c r="AF79" s="261"/>
      <c r="AG79" s="304" t="str">
        <f>IF(COUNTBLANK(AC83:AC86)=2,IF(AC83&gt;AC85,W83,W85),"")</f>
        <v/>
      </c>
      <c r="AK79" s="261"/>
      <c r="AL79" s="305"/>
      <c r="AM79" s="306"/>
      <c r="AN79" s="8"/>
    </row>
    <row r="80" ht="13.5" customHeight="1">
      <c r="A80" s="8"/>
      <c r="B80" s="8"/>
      <c r="C80" s="8"/>
      <c r="D80" s="8"/>
      <c r="E80" s="8"/>
      <c r="F80" s="8"/>
      <c r="G80" s="8"/>
      <c r="H80" s="8"/>
      <c r="I80" s="8"/>
      <c r="J80" s="258" t="s">
        <v>91</v>
      </c>
      <c r="K80" s="259"/>
      <c r="L80" s="260">
        <v>13.0</v>
      </c>
      <c r="M80" s="226" t="str">
        <f>IFERROR(VLOOKUP(J80,$B$60:$G$63,2,FALSE),IFERROR(VLOOKUP(J80,$L$60:$Q$63,2,FALSE),IFERROR(VLOOKUP(J80,$V$60:$AA$63,2,FALSE),IFERROR(VLOOKUP(J80,$AF$60:$AK$63,2,FALSE),""))))</f>
        <v>-</v>
      </c>
      <c r="Q80" s="261"/>
      <c r="R80" s="262"/>
      <c r="S80" s="263"/>
      <c r="T80" s="8"/>
      <c r="U80" s="8"/>
      <c r="V80" s="8"/>
      <c r="W80" s="8"/>
      <c r="X80" s="8"/>
      <c r="Y80" s="8"/>
      <c r="Z80" s="8"/>
      <c r="AA80" s="8"/>
      <c r="AB80" s="8"/>
      <c r="AC80" s="8"/>
      <c r="AD80" s="293"/>
      <c r="AE80" s="295"/>
      <c r="AF80" s="307"/>
      <c r="AG80" s="308"/>
      <c r="AH80" s="308"/>
      <c r="AI80" s="308"/>
      <c r="AJ80" s="308"/>
      <c r="AK80" s="307"/>
      <c r="AL80" s="308"/>
      <c r="AM80" s="299"/>
      <c r="AN80" s="8"/>
    </row>
    <row r="81" ht="13.5" customHeight="1">
      <c r="A81" s="8"/>
      <c r="B81" s="8"/>
      <c r="C81" s="8"/>
      <c r="D81" s="8"/>
      <c r="E81" s="8"/>
      <c r="F81" s="8"/>
      <c r="G81" s="8"/>
      <c r="H81" s="8"/>
      <c r="I81" s="8"/>
      <c r="K81" s="259"/>
      <c r="L81" s="261"/>
      <c r="Q81" s="261"/>
      <c r="S81" s="25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93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ht="13.5" customHeight="1">
      <c r="A82" s="8"/>
      <c r="B82" s="8"/>
      <c r="C82" s="8"/>
      <c r="D82" s="8"/>
      <c r="E82" s="8"/>
      <c r="F82" s="8"/>
      <c r="G82" s="8"/>
      <c r="H82" s="8"/>
      <c r="I82" s="8"/>
      <c r="J82" s="258" t="s">
        <v>92</v>
      </c>
      <c r="K82" s="259"/>
      <c r="L82" s="261"/>
      <c r="M82" s="218" t="str">
        <f>IFERROR(VLOOKUP(J82,$B$60:$G$63,2,FALSE),IFERROR(VLOOKUP(J82,$L$60:$Q$63,2,FALSE),IFERROR(VLOOKUP(J82,$V$60:$AA$63,2,FALSE),IFERROR(VLOOKUP(J82,$AF$60:$AK$63,2,FALSE),""))))</f>
        <v>-</v>
      </c>
      <c r="Q82" s="261"/>
      <c r="R82" s="264"/>
      <c r="S82" s="265"/>
      <c r="T82" s="266"/>
      <c r="U82" s="8"/>
      <c r="V82" s="267" t="s">
        <v>85</v>
      </c>
      <c r="W82" s="269"/>
      <c r="X82" s="269"/>
      <c r="Y82" s="269"/>
      <c r="Z82" s="269"/>
      <c r="AA82" s="269"/>
      <c r="AB82" s="270" t="str">
        <f>AB70</f>
        <v>13H30 - 15H00</v>
      </c>
      <c r="AC82" s="271"/>
      <c r="AD82" s="309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ht="13.5" customHeight="1">
      <c r="A83" s="8"/>
      <c r="B83" s="8"/>
      <c r="C83" s="8"/>
      <c r="D83" s="8"/>
      <c r="E83" s="8"/>
      <c r="F83" s="8"/>
      <c r="G83" s="8"/>
      <c r="H83" s="8"/>
      <c r="I83" s="8"/>
      <c r="K83" s="259"/>
      <c r="L83" s="272"/>
      <c r="M83" s="273"/>
      <c r="N83" s="273"/>
      <c r="O83" s="273"/>
      <c r="P83" s="273"/>
      <c r="Q83" s="272"/>
      <c r="R83" s="273"/>
      <c r="S83" s="274"/>
      <c r="T83" s="275"/>
      <c r="U83" s="8"/>
      <c r="V83" s="276">
        <v>6.0</v>
      </c>
      <c r="W83" s="277" t="str">
        <f>IF(COUNTBLANK(S80:S83)=2,IF(S80&gt;S82,M80,M82),"")</f>
        <v/>
      </c>
      <c r="AA83" s="261"/>
      <c r="AB83" s="262"/>
      <c r="AC83" s="278"/>
      <c r="AD83" s="309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75"/>
      <c r="U84" s="279"/>
      <c r="V84" s="280"/>
      <c r="AA84" s="261"/>
      <c r="AC84" s="281"/>
      <c r="AD84" s="310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253"/>
      <c r="L85" s="254" t="s">
        <v>81</v>
      </c>
      <c r="M85" s="255"/>
      <c r="N85" s="255"/>
      <c r="O85" s="255"/>
      <c r="P85" s="255"/>
      <c r="Q85" s="255"/>
      <c r="R85" s="256" t="str">
        <f>R67</f>
        <v>10H15 - 11H45</v>
      </c>
      <c r="S85" s="257"/>
      <c r="T85" s="275"/>
      <c r="U85" s="8"/>
      <c r="V85" s="280"/>
      <c r="W85" s="283" t="str">
        <f>IF(COUNTBLANK(S86:S89)=2,IF(S86&gt;S88,M86,M88),"")</f>
        <v/>
      </c>
      <c r="AA85" s="261"/>
      <c r="AB85" s="284"/>
      <c r="AC85" s="285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ht="13.5" customHeight="1">
      <c r="A86" s="8"/>
      <c r="B86" s="8"/>
      <c r="C86" s="8"/>
      <c r="D86" s="8"/>
      <c r="E86" s="8"/>
      <c r="F86" s="8"/>
      <c r="G86" s="8"/>
      <c r="H86" s="8"/>
      <c r="I86" s="8"/>
      <c r="J86" s="258" t="s">
        <v>93</v>
      </c>
      <c r="K86" s="259"/>
      <c r="L86" s="260">
        <v>15.0</v>
      </c>
      <c r="M86" s="226" t="str">
        <f>IFERROR(VLOOKUP(J86,$B$60:$G$63,2,FALSE),IFERROR(VLOOKUP(J86,$L$60:$Q$63,2,FALSE),IFERROR(VLOOKUP(J86,$V$60:$AA$63,2,FALSE),IFERROR(VLOOKUP(J86,$AF$60:$AK$63,2,FALSE),""))))</f>
        <v>-</v>
      </c>
      <c r="Q86" s="261"/>
      <c r="R86" s="262"/>
      <c r="S86" s="263"/>
      <c r="T86" s="275"/>
      <c r="U86" s="8"/>
      <c r="V86" s="287"/>
      <c r="W86" s="288"/>
      <c r="X86" s="288"/>
      <c r="Y86" s="288"/>
      <c r="Z86" s="288"/>
      <c r="AA86" s="289"/>
      <c r="AB86" s="288"/>
      <c r="AC86" s="290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ht="13.5" customHeight="1">
      <c r="A87" s="8"/>
      <c r="B87" s="8"/>
      <c r="C87" s="8"/>
      <c r="D87" s="8"/>
      <c r="E87" s="8"/>
      <c r="F87" s="8"/>
      <c r="G87" s="8"/>
      <c r="H87" s="8"/>
      <c r="I87" s="8"/>
      <c r="K87" s="259"/>
      <c r="L87" s="261"/>
      <c r="Q87" s="261"/>
      <c r="S87" s="259"/>
      <c r="T87" s="292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ht="13.5" customHeight="1">
      <c r="A88" s="8"/>
      <c r="B88" s="8"/>
      <c r="C88" s="8"/>
      <c r="D88" s="8"/>
      <c r="E88" s="8"/>
      <c r="F88" s="8"/>
      <c r="G88" s="8"/>
      <c r="H88" s="8"/>
      <c r="I88" s="8"/>
      <c r="J88" s="258" t="s">
        <v>94</v>
      </c>
      <c r="K88" s="259"/>
      <c r="L88" s="261"/>
      <c r="M88" s="218" t="str">
        <f>IFERROR(VLOOKUP(J88,$B$60:$G$63,2,FALSE),IFERROR(VLOOKUP(J88,$L$60:$Q$63,2,FALSE),IFERROR(VLOOKUP(J88,$V$60:$AA$63,2,FALSE),IFERROR(VLOOKUP(J88,$AF$60:$AK$63,2,FALSE),""))))</f>
        <v>-</v>
      </c>
      <c r="Q88" s="261"/>
      <c r="R88" s="264"/>
      <c r="S88" s="265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ht="13.5" customHeight="1">
      <c r="A89" s="8"/>
      <c r="B89" s="8"/>
      <c r="C89" s="8"/>
      <c r="D89" s="8"/>
      <c r="E89" s="8"/>
      <c r="F89" s="8"/>
      <c r="G89" s="8"/>
      <c r="H89" s="8"/>
      <c r="I89" s="8"/>
      <c r="K89" s="259"/>
      <c r="L89" s="272"/>
      <c r="M89" s="273"/>
      <c r="N89" s="273"/>
      <c r="O89" s="273"/>
      <c r="P89" s="273"/>
      <c r="Q89" s="272"/>
      <c r="R89" s="273"/>
      <c r="S89" s="274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ht="27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27.0" hidden="1" customHeight="1">
      <c r="A91" s="38" t="s">
        <v>95</v>
      </c>
    </row>
    <row r="92" ht="27.0" hidden="1" customHeight="1">
      <c r="H92" s="8"/>
      <c r="I92" s="8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hidden="1" customHeight="1">
      <c r="A93" s="8"/>
      <c r="B93" s="8"/>
      <c r="C93" s="8"/>
      <c r="D93" s="8"/>
      <c r="E93" s="8"/>
      <c r="F93" s="8"/>
      <c r="G93" s="8"/>
      <c r="H93" s="8"/>
      <c r="I93" s="8"/>
      <c r="L93" s="267" t="s">
        <v>85</v>
      </c>
      <c r="M93" s="269"/>
      <c r="N93" s="269"/>
      <c r="O93" s="269"/>
      <c r="P93" s="269"/>
      <c r="Q93" s="269"/>
      <c r="R93" s="311"/>
      <c r="S93" s="271"/>
      <c r="T93" s="8"/>
      <c r="U93" s="8"/>
      <c r="V93" s="8"/>
      <c r="W93" s="8"/>
      <c r="X93" s="8"/>
      <c r="Y93" s="8"/>
      <c r="Z93" s="8"/>
      <c r="AA93" s="8"/>
      <c r="AB93" s="8"/>
      <c r="AC93" s="8"/>
      <c r="AN93" s="8"/>
    </row>
    <row r="94" ht="13.5" hidden="1" customHeight="1">
      <c r="A94" s="8"/>
      <c r="B94" s="8"/>
      <c r="C94" s="8"/>
      <c r="D94" s="8"/>
      <c r="E94" s="8"/>
      <c r="F94" s="8"/>
      <c r="G94" s="8"/>
      <c r="J94" s="258" t="s">
        <v>96</v>
      </c>
      <c r="L94" s="312"/>
      <c r="M94" s="277" t="str">
        <f>IFERROR(VLOOKUP(J94,$L$60:$Q$63,2,FALSE),IFERROR(VLOOKUP(J94,$V$60:$AA$63,2,FALSE),IFERROR(VLOOKUP(J94,$B$60:$G$63,2,FALSE),IFERROR(VLOOKUP(J94,$AF$60:$AK$63,2,FALSE),""))))</f>
        <v>-</v>
      </c>
      <c r="Q94" s="261"/>
      <c r="R94" s="262"/>
      <c r="S94" s="278"/>
      <c r="T94" s="8"/>
      <c r="U94" s="8"/>
      <c r="V94" s="8"/>
      <c r="W94" s="8"/>
      <c r="X94" s="8"/>
      <c r="Y94" s="8"/>
      <c r="Z94" s="8"/>
      <c r="AA94" s="8"/>
      <c r="AB94" s="8"/>
      <c r="AC94" s="8"/>
      <c r="AN94" s="8"/>
    </row>
    <row r="95" ht="13.5" hidden="1" customHeight="1">
      <c r="A95" s="8"/>
      <c r="B95" s="8"/>
      <c r="C95" s="8"/>
      <c r="D95" s="8"/>
      <c r="E95" s="8"/>
      <c r="F95" s="8"/>
      <c r="G95" s="8"/>
      <c r="L95" s="280"/>
      <c r="Q95" s="261"/>
      <c r="S95" s="281"/>
      <c r="T95" s="8"/>
      <c r="U95" s="8"/>
      <c r="V95" s="8"/>
      <c r="W95" s="8"/>
      <c r="X95" s="8"/>
      <c r="Y95" s="8"/>
      <c r="Z95" s="8"/>
      <c r="AA95" s="8"/>
      <c r="AB95" s="8"/>
      <c r="AC95" s="8"/>
      <c r="AN95" s="8"/>
    </row>
    <row r="96" ht="13.5" hidden="1" customHeight="1">
      <c r="A96" s="8"/>
      <c r="B96" s="8"/>
      <c r="C96" s="8"/>
      <c r="D96" s="8"/>
      <c r="E96" s="8"/>
      <c r="F96" s="8"/>
      <c r="G96" s="8"/>
      <c r="H96" s="8"/>
      <c r="I96" s="8"/>
      <c r="J96" s="258" t="s">
        <v>97</v>
      </c>
      <c r="L96" s="280"/>
      <c r="M96" s="283" t="str">
        <f>IFERROR(VLOOKUP(J96,$L$60:$Q$63,2,FALSE),IFERROR(VLOOKUP(J96,$V$60:$AA$63,2,FALSE),IFERROR(VLOOKUP(J96,$B$60:$G$63,2,FALSE),IFERROR(VLOOKUP(J96,$AF$60:$AK$63,2,FALSE),""))))</f>
        <v>-</v>
      </c>
      <c r="Q96" s="261"/>
      <c r="R96" s="284"/>
      <c r="S96" s="285"/>
      <c r="T96" s="286"/>
      <c r="U96" s="8"/>
      <c r="V96" s="8"/>
      <c r="W96" s="8"/>
      <c r="X96" s="8"/>
      <c r="Y96" s="8"/>
      <c r="Z96" s="8"/>
      <c r="AA96" s="8"/>
      <c r="AB96" s="8"/>
      <c r="AC96" s="8"/>
      <c r="AN96" s="8"/>
    </row>
    <row r="97" ht="13.5" hidden="1" customHeight="1">
      <c r="A97" s="8"/>
      <c r="B97" s="8"/>
      <c r="C97" s="8"/>
      <c r="D97" s="8"/>
      <c r="E97" s="8"/>
      <c r="F97" s="8"/>
      <c r="G97" s="8"/>
      <c r="H97" s="8"/>
      <c r="I97" s="8"/>
      <c r="L97" s="287"/>
      <c r="M97" s="288"/>
      <c r="N97" s="288"/>
      <c r="O97" s="288"/>
      <c r="P97" s="288"/>
      <c r="Q97" s="289"/>
      <c r="R97" s="288"/>
      <c r="S97" s="290"/>
      <c r="T97" s="291"/>
      <c r="U97" s="8"/>
      <c r="V97" s="8"/>
      <c r="W97" s="8"/>
      <c r="X97" s="8"/>
      <c r="Y97" s="8"/>
      <c r="Z97" s="8"/>
      <c r="AA97" s="8"/>
      <c r="AB97" s="8"/>
      <c r="AC97" s="8"/>
      <c r="AN97" s="8"/>
    </row>
    <row r="98" ht="13.5" hidden="1" customHeight="1">
      <c r="A98" s="8"/>
      <c r="B98" s="8"/>
      <c r="C98" s="8"/>
      <c r="D98" s="8"/>
      <c r="E98" s="8"/>
      <c r="F98" s="8"/>
      <c r="G98" s="8"/>
      <c r="H98" s="8"/>
      <c r="I98" s="8"/>
      <c r="L98" s="8"/>
      <c r="M98" s="8"/>
      <c r="N98" s="8"/>
      <c r="O98" s="8"/>
      <c r="P98" s="8"/>
      <c r="Q98" s="8"/>
      <c r="R98" s="8"/>
      <c r="S98" s="8"/>
      <c r="T98" s="293"/>
      <c r="U98" s="8"/>
      <c r="V98" s="294"/>
      <c r="W98" s="294"/>
      <c r="X98" s="294"/>
      <c r="Y98" s="294"/>
      <c r="Z98" s="294"/>
      <c r="AA98" s="294"/>
      <c r="AB98" s="294"/>
      <c r="AC98" s="294"/>
      <c r="AN98" s="8"/>
    </row>
    <row r="99" ht="13.5" hidden="1" customHeight="1">
      <c r="A99" s="8"/>
      <c r="B99" s="8"/>
      <c r="C99" s="8"/>
      <c r="D99" s="8"/>
      <c r="E99" s="8"/>
      <c r="F99" s="8"/>
      <c r="G99" s="8"/>
      <c r="H99" s="8"/>
      <c r="I99" s="8"/>
      <c r="J99" s="258"/>
      <c r="L99" s="8"/>
      <c r="M99" s="8"/>
      <c r="N99" s="8"/>
      <c r="O99" s="8"/>
      <c r="P99" s="8"/>
      <c r="Q99" s="8"/>
      <c r="R99" s="8"/>
      <c r="S99" s="8"/>
      <c r="T99" s="293"/>
      <c r="U99" s="295"/>
      <c r="V99" s="296" t="s">
        <v>89</v>
      </c>
      <c r="W99" s="297"/>
      <c r="X99" s="297"/>
      <c r="Y99" s="297"/>
      <c r="Z99" s="297"/>
      <c r="AA99" s="297"/>
      <c r="AB99" s="313"/>
      <c r="AC99" s="299"/>
      <c r="AN99" s="8"/>
    </row>
    <row r="100" ht="13.5" hidden="1" customHeight="1">
      <c r="A100" s="8"/>
      <c r="B100" s="8"/>
      <c r="C100" s="8"/>
      <c r="D100" s="8"/>
      <c r="E100" s="8"/>
      <c r="F100" s="8"/>
      <c r="G100" s="8"/>
      <c r="H100" s="8"/>
      <c r="I100" s="8"/>
      <c r="L100" s="8"/>
      <c r="M100" s="8"/>
      <c r="N100" s="8"/>
      <c r="O100" s="8"/>
      <c r="P100" s="8"/>
      <c r="Q100" s="8"/>
      <c r="R100" s="8"/>
      <c r="S100" s="8"/>
      <c r="T100" s="293"/>
      <c r="U100" s="295"/>
      <c r="V100" s="314">
        <v>1.0</v>
      </c>
      <c r="W100" s="277" t="str">
        <f>IF(COUNTBLANK(S94:S97)=2,IF(S94&gt;S96,M94,M96),"")</f>
        <v/>
      </c>
      <c r="AA100" s="261"/>
      <c r="AB100" s="262"/>
      <c r="AC100" s="301"/>
      <c r="AN100" s="8"/>
    </row>
    <row r="101" ht="13.5" hidden="1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293"/>
      <c r="U101" s="302"/>
      <c r="V101" s="261"/>
      <c r="AA101" s="261"/>
      <c r="AC101" s="303"/>
      <c r="AN101" s="8"/>
    </row>
    <row r="102" ht="13.5" hidden="1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293"/>
      <c r="U102" s="295"/>
      <c r="V102" s="261"/>
      <c r="W102" s="304" t="str">
        <f>IF(COUNTBLANK(S106:S109)=2,IF(S106&gt;S108,M106,M108),"")</f>
        <v/>
      </c>
      <c r="AA102" s="261"/>
      <c r="AB102" s="305"/>
      <c r="AC102" s="306"/>
      <c r="AN102" s="8"/>
    </row>
    <row r="103" ht="13.5" hidden="1" customHeight="1">
      <c r="A103" s="8"/>
      <c r="B103" s="8"/>
      <c r="C103" s="8"/>
      <c r="D103" s="8"/>
      <c r="E103" s="8"/>
      <c r="F103" s="8"/>
      <c r="G103" s="8"/>
      <c r="H103" s="8"/>
      <c r="I103" s="8"/>
      <c r="L103" s="8"/>
      <c r="M103" s="8"/>
      <c r="N103" s="8"/>
      <c r="O103" s="8"/>
      <c r="P103" s="8"/>
      <c r="Q103" s="8"/>
      <c r="R103" s="8"/>
      <c r="S103" s="8"/>
      <c r="T103" s="293"/>
      <c r="U103" s="295"/>
      <c r="V103" s="307"/>
      <c r="W103" s="308"/>
      <c r="X103" s="308"/>
      <c r="Y103" s="308"/>
      <c r="Z103" s="308"/>
      <c r="AA103" s="307"/>
      <c r="AB103" s="308"/>
      <c r="AC103" s="299"/>
      <c r="AN103" s="8"/>
    </row>
    <row r="104" ht="13.5" hidden="1" customHeight="1">
      <c r="A104" s="8"/>
      <c r="B104" s="8"/>
      <c r="C104" s="8"/>
      <c r="D104" s="8"/>
      <c r="E104" s="8"/>
      <c r="F104" s="8"/>
      <c r="G104" s="8"/>
      <c r="H104" s="8"/>
      <c r="I104" s="8"/>
      <c r="L104" s="8"/>
      <c r="M104" s="8"/>
      <c r="N104" s="8"/>
      <c r="O104" s="8"/>
      <c r="P104" s="8"/>
      <c r="Q104" s="8"/>
      <c r="R104" s="8"/>
      <c r="S104" s="8"/>
      <c r="T104" s="293"/>
      <c r="U104" s="8"/>
      <c r="V104" s="8"/>
      <c r="W104" s="8"/>
      <c r="X104" s="8"/>
      <c r="Y104" s="8"/>
      <c r="Z104" s="8"/>
      <c r="AA104" s="8"/>
      <c r="AB104" s="8"/>
      <c r="AC104" s="8"/>
      <c r="AN104" s="8"/>
    </row>
    <row r="105" ht="13.5" hidden="1" customHeight="1">
      <c r="A105" s="8"/>
      <c r="B105" s="8"/>
      <c r="C105" s="8"/>
      <c r="D105" s="8"/>
      <c r="E105" s="8"/>
      <c r="F105" s="8"/>
      <c r="G105" s="8"/>
      <c r="H105" s="8"/>
      <c r="I105" s="8"/>
      <c r="L105" s="267" t="s">
        <v>85</v>
      </c>
      <c r="M105" s="269"/>
      <c r="N105" s="269"/>
      <c r="O105" s="269"/>
      <c r="P105" s="269"/>
      <c r="Q105" s="269"/>
      <c r="R105" s="311"/>
      <c r="S105" s="271"/>
      <c r="T105" s="309"/>
      <c r="U105" s="8"/>
      <c r="V105" s="8"/>
      <c r="W105" s="8"/>
      <c r="X105" s="8"/>
      <c r="Y105" s="8"/>
      <c r="Z105" s="8"/>
      <c r="AA105" s="8"/>
      <c r="AB105" s="8"/>
      <c r="AC105" s="8"/>
      <c r="AN105" s="8"/>
    </row>
    <row r="106" ht="13.5" hidden="1" customHeight="1">
      <c r="A106" s="8"/>
      <c r="B106" s="8"/>
      <c r="C106" s="8"/>
      <c r="D106" s="8"/>
      <c r="E106" s="8"/>
      <c r="F106" s="8"/>
      <c r="G106" s="8"/>
      <c r="H106" s="8"/>
      <c r="I106" s="8"/>
      <c r="J106" s="258" t="s">
        <v>98</v>
      </c>
      <c r="L106" s="312"/>
      <c r="M106" s="277" t="str">
        <f>IFERROR(VLOOKUP(J106,$L$60:$Q$63,2,FALSE),IFERROR(VLOOKUP(J106,$V$60:$AA$63,2,FALSE),IFERROR(VLOOKUP(J106,$B$60:$G$63,2,FALSE),IFERROR(VLOOKUP(J106,$AF$60:$AK$63,2,FALSE),""))))</f>
        <v>-</v>
      </c>
      <c r="Q106" s="261"/>
      <c r="R106" s="262"/>
      <c r="S106" s="278"/>
      <c r="T106" s="309"/>
      <c r="U106" s="8"/>
      <c r="V106" s="8"/>
      <c r="W106" s="8"/>
      <c r="X106" s="8"/>
      <c r="Y106" s="8"/>
      <c r="Z106" s="8"/>
      <c r="AA106" s="8"/>
      <c r="AB106" s="8"/>
      <c r="AC106" s="8"/>
      <c r="AN106" s="8"/>
    </row>
    <row r="107" ht="13.5" hidden="1" customHeight="1">
      <c r="A107" s="8"/>
      <c r="B107" s="8"/>
      <c r="C107" s="8"/>
      <c r="D107" s="8"/>
      <c r="E107" s="8"/>
      <c r="F107" s="8"/>
      <c r="G107" s="8"/>
      <c r="H107" s="8"/>
      <c r="I107" s="8"/>
      <c r="L107" s="280"/>
      <c r="Q107" s="261"/>
      <c r="S107" s="281"/>
      <c r="T107" s="310"/>
      <c r="U107" s="8"/>
      <c r="V107" s="8"/>
      <c r="W107" s="8"/>
      <c r="X107" s="8"/>
      <c r="Y107" s="8"/>
      <c r="Z107" s="8"/>
      <c r="AA107" s="8"/>
      <c r="AB107" s="8"/>
      <c r="AC107" s="8"/>
      <c r="AN107" s="8"/>
    </row>
    <row r="108" ht="13.5" hidden="1" customHeight="1">
      <c r="A108" s="8"/>
      <c r="B108" s="8"/>
      <c r="C108" s="8"/>
      <c r="D108" s="8"/>
      <c r="E108" s="8"/>
      <c r="F108" s="8"/>
      <c r="G108" s="8"/>
      <c r="H108" s="8"/>
      <c r="I108" s="8"/>
      <c r="J108" s="258" t="s">
        <v>99</v>
      </c>
      <c r="L108" s="280"/>
      <c r="M108" s="283" t="str">
        <f>IFERROR(VLOOKUP(J108,$L$60:$Q$63,2,FALSE),IFERROR(VLOOKUP(J108,$V$60:$AA$63,2,FALSE),IFERROR(VLOOKUP(J108,$B$60:$G$63,2,FALSE),IFERROR(VLOOKUP(J108,$AF$60:$AK$63,2,FALSE),""))))</f>
        <v>-</v>
      </c>
      <c r="Q108" s="261"/>
      <c r="R108" s="284"/>
      <c r="S108" s="285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N108" s="8"/>
    </row>
    <row r="109" ht="13.5" hidden="1" customHeight="1">
      <c r="A109" s="8"/>
      <c r="B109" s="8"/>
      <c r="C109" s="8"/>
      <c r="D109" s="8"/>
      <c r="E109" s="8"/>
      <c r="F109" s="8"/>
      <c r="G109" s="8"/>
      <c r="H109" s="8"/>
      <c r="I109" s="8"/>
      <c r="L109" s="287"/>
      <c r="M109" s="288"/>
      <c r="N109" s="288"/>
      <c r="O109" s="288"/>
      <c r="P109" s="288"/>
      <c r="Q109" s="289"/>
      <c r="R109" s="288"/>
      <c r="S109" s="290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N109" s="8"/>
    </row>
    <row r="110" ht="27.0" hidden="1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</sheetData>
  <mergeCells count="381"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O34:S34"/>
    <mergeCell ref="V34:W34"/>
    <mergeCell ref="X34:AB34"/>
    <mergeCell ref="AC34:AH34"/>
    <mergeCell ref="V35:W35"/>
    <mergeCell ref="X35:AB35"/>
    <mergeCell ref="AC35:AH35"/>
    <mergeCell ref="O35:S35"/>
    <mergeCell ref="O36:S36"/>
    <mergeCell ref="X36:AB36"/>
    <mergeCell ref="AC36:AH36"/>
    <mergeCell ref="V37:W37"/>
    <mergeCell ref="X37:AB37"/>
    <mergeCell ref="AC37:A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C60:G60"/>
    <mergeCell ref="C61:G61"/>
    <mergeCell ref="C62:G62"/>
    <mergeCell ref="C63:G63"/>
    <mergeCell ref="W60:AA60"/>
    <mergeCell ref="W61:AA61"/>
    <mergeCell ref="W62:AA62"/>
    <mergeCell ref="W63:AA63"/>
    <mergeCell ref="AG61:AK61"/>
    <mergeCell ref="AG62:AK62"/>
    <mergeCell ref="AG63:AK63"/>
    <mergeCell ref="A65:AN65"/>
    <mergeCell ref="R68:R69"/>
    <mergeCell ref="S68:S69"/>
    <mergeCell ref="AB70:AC70"/>
    <mergeCell ref="AG77:AK78"/>
    <mergeCell ref="AG79:AK80"/>
    <mergeCell ref="W73:AA74"/>
    <mergeCell ref="AB73:AB74"/>
    <mergeCell ref="AD73:AD74"/>
    <mergeCell ref="AL76:AM76"/>
    <mergeCell ref="AF77:AF80"/>
    <mergeCell ref="AL77:AL78"/>
    <mergeCell ref="AM77:AM78"/>
    <mergeCell ref="R80:R81"/>
    <mergeCell ref="S80:S81"/>
    <mergeCell ref="V83:V86"/>
    <mergeCell ref="R85:S85"/>
    <mergeCell ref="R93:S93"/>
    <mergeCell ref="V100:V103"/>
    <mergeCell ref="R105:S105"/>
    <mergeCell ref="M74:Q75"/>
    <mergeCell ref="R74:R75"/>
    <mergeCell ref="M76:Q77"/>
    <mergeCell ref="R76:R77"/>
    <mergeCell ref="S76:S77"/>
    <mergeCell ref="R79:S79"/>
    <mergeCell ref="M80:Q81"/>
    <mergeCell ref="J88:K89"/>
    <mergeCell ref="J94:K95"/>
    <mergeCell ref="L94:L97"/>
    <mergeCell ref="J96:K97"/>
    <mergeCell ref="J99:K100"/>
    <mergeCell ref="J106:K107"/>
    <mergeCell ref="L106:L109"/>
    <mergeCell ref="J108:K109"/>
    <mergeCell ref="L86:L89"/>
    <mergeCell ref="M86:Q87"/>
    <mergeCell ref="R86:R87"/>
    <mergeCell ref="S86:S87"/>
    <mergeCell ref="M88:Q89"/>
    <mergeCell ref="R88:R89"/>
    <mergeCell ref="S88:S89"/>
    <mergeCell ref="AB99:AC99"/>
    <mergeCell ref="W100:AA101"/>
    <mergeCell ref="AB100:AB101"/>
    <mergeCell ref="AC100:AC101"/>
    <mergeCell ref="W102:AA103"/>
    <mergeCell ref="AB102:AB103"/>
    <mergeCell ref="AC102:AC103"/>
    <mergeCell ref="M106:Q107"/>
    <mergeCell ref="R106:R107"/>
    <mergeCell ref="S106:S107"/>
    <mergeCell ref="T106:T107"/>
    <mergeCell ref="M108:Q109"/>
    <mergeCell ref="R108:R109"/>
    <mergeCell ref="S108:S109"/>
    <mergeCell ref="M94:Q95"/>
    <mergeCell ref="R94:R95"/>
    <mergeCell ref="S94:S95"/>
    <mergeCell ref="M96:Q97"/>
    <mergeCell ref="R96:R97"/>
    <mergeCell ref="S96:S97"/>
    <mergeCell ref="T96:T97"/>
    <mergeCell ref="M68:Q69"/>
    <mergeCell ref="M70:Q71"/>
    <mergeCell ref="R70:R71"/>
    <mergeCell ref="S70:S71"/>
    <mergeCell ref="V71:V74"/>
    <mergeCell ref="W71:AA72"/>
    <mergeCell ref="AB71:AB72"/>
    <mergeCell ref="AC71:AC72"/>
    <mergeCell ref="R73:S73"/>
    <mergeCell ref="AC73:AC74"/>
    <mergeCell ref="L68:L71"/>
    <mergeCell ref="L74:L77"/>
    <mergeCell ref="L80:L83"/>
    <mergeCell ref="J74:K75"/>
    <mergeCell ref="J76:K77"/>
    <mergeCell ref="J80:K81"/>
    <mergeCell ref="J82:K83"/>
    <mergeCell ref="J86:K87"/>
    <mergeCell ref="M61:Q61"/>
    <mergeCell ref="M62:Q62"/>
    <mergeCell ref="M63:Q63"/>
    <mergeCell ref="R67:S67"/>
    <mergeCell ref="J68:K69"/>
    <mergeCell ref="J70:K71"/>
    <mergeCell ref="S74:S75"/>
    <mergeCell ref="AL79:AL80"/>
    <mergeCell ref="AM79:AM80"/>
    <mergeCell ref="W83:AA84"/>
    <mergeCell ref="W85:AA86"/>
    <mergeCell ref="AB85:AB86"/>
    <mergeCell ref="AC85:AC86"/>
    <mergeCell ref="A91:AN91"/>
    <mergeCell ref="M82:Q83"/>
    <mergeCell ref="R82:R83"/>
    <mergeCell ref="S82:S83"/>
    <mergeCell ref="AB82:AC82"/>
    <mergeCell ref="AB83:AB84"/>
    <mergeCell ref="AC83:AC84"/>
    <mergeCell ref="AD83:AD84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X21:AB21"/>
    <mergeCell ref="AC21:AH21"/>
    <mergeCell ref="O18:S18"/>
    <mergeCell ref="O19:S19"/>
    <mergeCell ref="V19:W19"/>
    <mergeCell ref="X19:AB19"/>
    <mergeCell ref="AC19:AH19"/>
    <mergeCell ref="O20:S20"/>
    <mergeCell ref="O21:S21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7:H37"/>
    <mergeCell ref="G38:H38"/>
    <mergeCell ref="G39:H39"/>
    <mergeCell ref="G30:H30"/>
    <mergeCell ref="G31:H31"/>
    <mergeCell ref="G32:H32"/>
    <mergeCell ref="G33:H33"/>
    <mergeCell ref="G34:H34"/>
    <mergeCell ref="G35:H35"/>
    <mergeCell ref="G36:H36"/>
    <mergeCell ref="V20:W20"/>
    <mergeCell ref="V21:W21"/>
    <mergeCell ref="O22:S22"/>
    <mergeCell ref="V22:W22"/>
    <mergeCell ref="X22:AB22"/>
    <mergeCell ref="AC22:AH22"/>
    <mergeCell ref="AC23:AH23"/>
    <mergeCell ref="V23:W23"/>
    <mergeCell ref="X23:AB23"/>
    <mergeCell ref="V24:W24"/>
    <mergeCell ref="X24:AB24"/>
    <mergeCell ref="AC24:AH24"/>
    <mergeCell ref="X25:AB25"/>
    <mergeCell ref="AC25:AH25"/>
    <mergeCell ref="V14:W14"/>
    <mergeCell ref="X14:AB14"/>
    <mergeCell ref="V15:W15"/>
    <mergeCell ref="X15:AB15"/>
    <mergeCell ref="AC15:AH15"/>
    <mergeCell ref="X16:AB16"/>
    <mergeCell ref="AC16:AH16"/>
    <mergeCell ref="G13:H13"/>
    <mergeCell ref="I13:N13"/>
    <mergeCell ref="O13:S13"/>
    <mergeCell ref="V13:W13"/>
    <mergeCell ref="X13:AB13"/>
    <mergeCell ref="AC13:AH13"/>
    <mergeCell ref="G14:H14"/>
    <mergeCell ref="AC14:AH14"/>
    <mergeCell ref="V16:W16"/>
    <mergeCell ref="V17:W17"/>
    <mergeCell ref="X17:AB17"/>
    <mergeCell ref="AC17:AH17"/>
    <mergeCell ref="V18:W18"/>
    <mergeCell ref="X18:AB18"/>
    <mergeCell ref="AC18:AH18"/>
    <mergeCell ref="I14:N14"/>
    <mergeCell ref="O14:S14"/>
    <mergeCell ref="G15:H15"/>
    <mergeCell ref="I15:N15"/>
    <mergeCell ref="O15:S15"/>
    <mergeCell ref="O16:S16"/>
    <mergeCell ref="O17:S17"/>
    <mergeCell ref="X20:AB20"/>
    <mergeCell ref="AC20:AH20"/>
    <mergeCell ref="X26:AB26"/>
    <mergeCell ref="AC26:AH26"/>
    <mergeCell ref="X27:AB27"/>
    <mergeCell ref="AC27:AH27"/>
    <mergeCell ref="AC28:AH28"/>
    <mergeCell ref="AC29:AH29"/>
    <mergeCell ref="O23:S23"/>
    <mergeCell ref="O24:S24"/>
    <mergeCell ref="O25:S25"/>
    <mergeCell ref="V25:W25"/>
    <mergeCell ref="O26:S26"/>
    <mergeCell ref="V26:W26"/>
    <mergeCell ref="V27:W27"/>
    <mergeCell ref="V29:W29"/>
    <mergeCell ref="V30:W30"/>
    <mergeCell ref="AC30:AH30"/>
    <mergeCell ref="O27:S27"/>
    <mergeCell ref="O28:S28"/>
    <mergeCell ref="V28:W28"/>
    <mergeCell ref="X28:AB28"/>
    <mergeCell ref="O29:S29"/>
    <mergeCell ref="X29:AB29"/>
    <mergeCell ref="X30:AB30"/>
    <mergeCell ref="X32:AB32"/>
    <mergeCell ref="AC32:AH32"/>
    <mergeCell ref="V32:W32"/>
    <mergeCell ref="V33:W33"/>
    <mergeCell ref="V36:W36"/>
    <mergeCell ref="V38:W38"/>
    <mergeCell ref="X33:AB33"/>
    <mergeCell ref="AC33:AH33"/>
    <mergeCell ref="O30:S30"/>
    <mergeCell ref="O31:S31"/>
    <mergeCell ref="V31:W31"/>
    <mergeCell ref="X31:AB31"/>
    <mergeCell ref="AC31:AH31"/>
    <mergeCell ref="O32:S32"/>
    <mergeCell ref="O33:S33"/>
    <mergeCell ref="O37:S37"/>
    <mergeCell ref="O38:S38"/>
    <mergeCell ref="X38:AB38"/>
    <mergeCell ref="AC38:AH38"/>
    <mergeCell ref="O39:S39"/>
    <mergeCell ref="V39:W39"/>
    <mergeCell ref="X39:AB39"/>
    <mergeCell ref="AC39:AH39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</mergeCells>
  <conditionalFormatting sqref="A1:AN110">
    <cfRule type="cellIs" dxfId="0" priority="1" operator="equal">
      <formula>"Office"</formula>
    </cfRule>
  </conditionalFormatting>
  <printOptions gridLines="1" horizontalCentered="1"/>
  <pageMargins bottom="0.6536411209468383" footer="0.0" header="0.0" left="0.25" right="0.25" top="1.5235349881019176"/>
  <pageSetup fitToHeight="0" paperSize="8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0" width="2.38"/>
    <col customWidth="1" min="31" max="31" width="2.63"/>
    <col customWidth="1" min="32" max="40" width="5.13"/>
  </cols>
  <sheetData>
    <row r="1" ht="13.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101</v>
      </c>
    </row>
    <row r="3" ht="27.0" customHeight="1">
      <c r="A3" s="7" t="s">
        <v>102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2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103</v>
      </c>
      <c r="P7" s="15"/>
      <c r="Q7" s="15"/>
      <c r="R7" s="15"/>
      <c r="S7" s="13"/>
      <c r="T7" s="17"/>
      <c r="U7" s="18"/>
      <c r="V7" s="12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20" t="s">
        <v>104</v>
      </c>
      <c r="I8" s="26" t="s">
        <v>105</v>
      </c>
      <c r="O8" s="26" t="s">
        <v>42</v>
      </c>
      <c r="S8" s="22"/>
      <c r="T8" s="23"/>
      <c r="U8" s="24"/>
      <c r="V8" s="25" t="s">
        <v>40</v>
      </c>
      <c r="X8" s="26" t="s">
        <v>106</v>
      </c>
      <c r="AC8" s="26" t="s">
        <v>107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27" t="s">
        <v>31</v>
      </c>
      <c r="I9" s="31" t="s">
        <v>108</v>
      </c>
      <c r="O9" s="31" t="s">
        <v>109</v>
      </c>
      <c r="S9" s="29"/>
      <c r="T9" s="23"/>
      <c r="U9" s="24"/>
      <c r="V9" s="30" t="s">
        <v>29</v>
      </c>
      <c r="X9" s="31" t="s">
        <v>110</v>
      </c>
      <c r="AC9" s="31" t="s">
        <v>111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20" t="s">
        <v>112</v>
      </c>
      <c r="I10" s="26" t="s">
        <v>113</v>
      </c>
      <c r="O10" s="26" t="s">
        <v>39</v>
      </c>
      <c r="S10" s="22"/>
      <c r="T10" s="23"/>
      <c r="U10" s="24"/>
      <c r="V10" s="25" t="s">
        <v>18</v>
      </c>
      <c r="X10" s="26" t="s">
        <v>114</v>
      </c>
      <c r="AC10" s="26" t="s">
        <v>33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27" t="s">
        <v>34</v>
      </c>
      <c r="I11" s="31" t="s">
        <v>115</v>
      </c>
      <c r="O11" s="31" t="s">
        <v>42</v>
      </c>
      <c r="S11" s="29"/>
      <c r="T11" s="23"/>
      <c r="U11" s="24"/>
      <c r="V11" s="30" t="s">
        <v>27</v>
      </c>
      <c r="X11" s="31" t="s">
        <v>116</v>
      </c>
      <c r="AC11" s="31" t="s">
        <v>12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20" t="s">
        <v>13</v>
      </c>
      <c r="I12" s="26" t="s">
        <v>117</v>
      </c>
      <c r="O12" s="26" t="s">
        <v>42</v>
      </c>
      <c r="S12" s="22"/>
      <c r="T12" s="23"/>
      <c r="U12" s="24"/>
      <c r="V12" s="25" t="s">
        <v>118</v>
      </c>
      <c r="X12" s="26" t="s">
        <v>119</v>
      </c>
      <c r="AC12" s="26" t="s">
        <v>42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27" t="s">
        <v>120</v>
      </c>
      <c r="I13" s="31" t="s">
        <v>121</v>
      </c>
      <c r="O13" s="31" t="s">
        <v>9</v>
      </c>
      <c r="S13" s="29"/>
      <c r="T13" s="23"/>
      <c r="U13" s="24"/>
      <c r="V13" s="30" t="s">
        <v>122</v>
      </c>
      <c r="X13" s="31" t="s">
        <v>123</v>
      </c>
      <c r="AC13" s="31" t="s">
        <v>124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20" t="s">
        <v>45</v>
      </c>
      <c r="I14" s="26" t="s">
        <v>125</v>
      </c>
      <c r="O14" s="26" t="s">
        <v>126</v>
      </c>
      <c r="S14" s="22"/>
      <c r="T14" s="23"/>
      <c r="U14" s="24"/>
      <c r="V14" s="25" t="s">
        <v>127</v>
      </c>
      <c r="X14" s="26" t="s">
        <v>128</v>
      </c>
      <c r="AC14" s="26" t="s">
        <v>12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27" t="s">
        <v>129</v>
      </c>
      <c r="I15" s="31" t="s">
        <v>130</v>
      </c>
      <c r="O15" s="31" t="s">
        <v>39</v>
      </c>
      <c r="S15" s="29"/>
      <c r="T15" s="23"/>
      <c r="U15" s="24"/>
      <c r="V15" s="30" t="s">
        <v>131</v>
      </c>
      <c r="X15" s="31" t="s">
        <v>132</v>
      </c>
      <c r="AC15" s="31" t="s">
        <v>33</v>
      </c>
      <c r="AH15" s="29"/>
      <c r="AI15" s="8"/>
      <c r="AJ15" s="8"/>
      <c r="AK15" s="8"/>
      <c r="AL15" s="8"/>
      <c r="AM15" s="8"/>
      <c r="AN15" s="8"/>
    </row>
    <row r="16" ht="27.0" customHeight="1">
      <c r="A16" s="8"/>
      <c r="B16" s="8"/>
      <c r="C16" s="8"/>
      <c r="D16" s="8"/>
      <c r="E16" s="8"/>
      <c r="F16" s="19"/>
      <c r="G16" s="20" t="s">
        <v>7</v>
      </c>
      <c r="I16" s="26" t="s">
        <v>133</v>
      </c>
      <c r="O16" s="26" t="s">
        <v>39</v>
      </c>
      <c r="S16" s="22"/>
      <c r="T16" s="23"/>
      <c r="U16" s="24"/>
      <c r="V16" s="25" t="s">
        <v>37</v>
      </c>
      <c r="X16" s="26" t="s">
        <v>134</v>
      </c>
      <c r="AC16" s="26" t="s">
        <v>42</v>
      </c>
      <c r="AH16" s="22"/>
      <c r="AI16" s="8"/>
      <c r="AJ16" s="8"/>
      <c r="AK16" s="8"/>
      <c r="AL16" s="8"/>
      <c r="AM16" s="8"/>
      <c r="AN16" s="8"/>
    </row>
    <row r="17" ht="27.0" customHeight="1">
      <c r="A17" s="8"/>
      <c r="B17" s="8"/>
      <c r="C17" s="8"/>
      <c r="D17" s="8"/>
      <c r="E17" s="8"/>
      <c r="F17" s="19"/>
      <c r="G17" s="27" t="s">
        <v>43</v>
      </c>
      <c r="I17" s="31" t="s">
        <v>135</v>
      </c>
      <c r="O17" s="31" t="s">
        <v>136</v>
      </c>
      <c r="S17" s="29"/>
      <c r="T17" s="23"/>
      <c r="U17" s="24"/>
      <c r="V17" s="30" t="s">
        <v>15</v>
      </c>
      <c r="X17" s="31" t="s">
        <v>137</v>
      </c>
      <c r="AC17" s="31" t="s">
        <v>33</v>
      </c>
      <c r="AH17" s="29"/>
      <c r="AI17" s="8"/>
      <c r="AJ17" s="8"/>
      <c r="AK17" s="8"/>
      <c r="AL17" s="8"/>
      <c r="AM17" s="8"/>
      <c r="AN17" s="8"/>
    </row>
    <row r="18" ht="27.0" customHeight="1">
      <c r="A18" s="8"/>
      <c r="B18" s="8"/>
      <c r="C18" s="8"/>
      <c r="D18" s="8"/>
      <c r="E18" s="8"/>
      <c r="F18" s="19"/>
      <c r="G18" s="20" t="s">
        <v>138</v>
      </c>
      <c r="I18" s="26" t="s">
        <v>139</v>
      </c>
      <c r="O18" s="26" t="s">
        <v>9</v>
      </c>
      <c r="S18" s="22"/>
      <c r="T18" s="23"/>
      <c r="U18" s="24"/>
      <c r="V18" s="25" t="s">
        <v>140</v>
      </c>
      <c r="X18" s="26" t="s">
        <v>141</v>
      </c>
      <c r="AC18" s="26" t="s">
        <v>24</v>
      </c>
      <c r="AH18" s="22"/>
      <c r="AI18" s="8"/>
      <c r="AJ18" s="8"/>
      <c r="AK18" s="8"/>
      <c r="AL18" s="8"/>
      <c r="AM18" s="8"/>
      <c r="AN18" s="8"/>
    </row>
    <row r="19" ht="27.0" customHeight="1">
      <c r="A19" s="8"/>
      <c r="B19" s="8"/>
      <c r="C19" s="8"/>
      <c r="D19" s="8"/>
      <c r="E19" s="8"/>
      <c r="F19" s="19"/>
      <c r="G19" s="27" t="s">
        <v>142</v>
      </c>
      <c r="I19" s="31" t="s">
        <v>143</v>
      </c>
      <c r="O19" s="31" t="s">
        <v>126</v>
      </c>
      <c r="S19" s="29"/>
      <c r="T19" s="23"/>
      <c r="U19" s="24"/>
      <c r="V19" s="30" t="s">
        <v>144</v>
      </c>
      <c r="X19" s="31" t="s">
        <v>145</v>
      </c>
      <c r="AC19" s="31" t="s">
        <v>39</v>
      </c>
      <c r="AH19" s="29"/>
      <c r="AI19" s="8"/>
      <c r="AJ19" s="8"/>
      <c r="AK19" s="8"/>
      <c r="AL19" s="8"/>
      <c r="AM19" s="8"/>
      <c r="AN19" s="8"/>
    </row>
    <row r="20" ht="27.0" customHeight="1">
      <c r="A20" s="8"/>
      <c r="B20" s="8"/>
      <c r="C20" s="8"/>
      <c r="D20" s="8"/>
      <c r="E20" s="8"/>
      <c r="F20" s="19"/>
      <c r="G20" s="20" t="s">
        <v>22</v>
      </c>
      <c r="I20" s="26" t="s">
        <v>146</v>
      </c>
      <c r="O20" s="26" t="s">
        <v>9</v>
      </c>
      <c r="S20" s="22"/>
      <c r="T20" s="23"/>
      <c r="U20" s="24"/>
      <c r="V20" s="25" t="s">
        <v>147</v>
      </c>
      <c r="X20" s="26" t="s">
        <v>148</v>
      </c>
      <c r="AC20" s="26" t="s">
        <v>39</v>
      </c>
      <c r="AH20" s="22"/>
      <c r="AI20" s="8"/>
      <c r="AJ20" s="8"/>
      <c r="AK20" s="8"/>
      <c r="AL20" s="8"/>
      <c r="AM20" s="8"/>
      <c r="AN20" s="8"/>
    </row>
    <row r="21" ht="27.0" customHeight="1">
      <c r="A21" s="8"/>
      <c r="B21" s="8"/>
      <c r="C21" s="8"/>
      <c r="D21" s="8"/>
      <c r="E21" s="8"/>
      <c r="F21" s="19"/>
      <c r="G21" s="27" t="s">
        <v>25</v>
      </c>
      <c r="I21" s="31" t="s">
        <v>149</v>
      </c>
      <c r="O21" s="31" t="s">
        <v>39</v>
      </c>
      <c r="S21" s="29"/>
      <c r="T21" s="23"/>
      <c r="U21" s="24"/>
      <c r="V21" s="30" t="s">
        <v>20</v>
      </c>
      <c r="X21" s="31" t="s">
        <v>150</v>
      </c>
      <c r="AC21" s="31" t="s">
        <v>151</v>
      </c>
      <c r="AH21" s="29"/>
      <c r="AI21" s="8"/>
      <c r="AJ21" s="8"/>
      <c r="AK21" s="8"/>
      <c r="AL21" s="8"/>
      <c r="AM21" s="8"/>
      <c r="AN21" s="8"/>
    </row>
    <row r="22" ht="27.0" customHeight="1">
      <c r="A22" s="8"/>
      <c r="B22" s="8"/>
      <c r="C22" s="8"/>
      <c r="D22" s="8"/>
      <c r="E22" s="8"/>
      <c r="F22" s="19"/>
      <c r="G22" s="20" t="s">
        <v>152</v>
      </c>
      <c r="I22" s="26" t="s">
        <v>153</v>
      </c>
      <c r="O22" s="26" t="s">
        <v>9</v>
      </c>
      <c r="S22" s="22"/>
      <c r="T22" s="23"/>
      <c r="U22" s="24"/>
      <c r="V22" s="25" t="s">
        <v>154</v>
      </c>
      <c r="X22" s="26" t="s">
        <v>155</v>
      </c>
      <c r="AC22" s="26" t="s">
        <v>42</v>
      </c>
      <c r="AH22" s="22"/>
      <c r="AI22" s="8"/>
      <c r="AJ22" s="8"/>
      <c r="AK22" s="8"/>
      <c r="AL22" s="8"/>
      <c r="AM22" s="8"/>
      <c r="AN22" s="8"/>
    </row>
    <row r="23" ht="27.0" customHeight="1">
      <c r="A23" s="8"/>
      <c r="B23" s="8"/>
      <c r="C23" s="8"/>
      <c r="D23" s="8"/>
      <c r="E23" s="8"/>
      <c r="F23" s="19"/>
      <c r="G23" s="27" t="s">
        <v>10</v>
      </c>
      <c r="I23" s="31" t="s">
        <v>156</v>
      </c>
      <c r="O23" s="31" t="s">
        <v>12</v>
      </c>
      <c r="S23" s="29"/>
      <c r="T23" s="23"/>
      <c r="U23" s="24"/>
      <c r="V23" s="30" t="s">
        <v>157</v>
      </c>
      <c r="X23" s="31" t="s">
        <v>158</v>
      </c>
      <c r="AC23" s="31" t="s">
        <v>39</v>
      </c>
      <c r="AH23" s="29"/>
      <c r="AI23" s="8"/>
      <c r="AJ23" s="8"/>
      <c r="AK23" s="8"/>
      <c r="AL23" s="8"/>
      <c r="AM23" s="8"/>
      <c r="AN23" s="8"/>
    </row>
    <row r="24" ht="27.0" hidden="1" customHeight="1">
      <c r="A24" s="8"/>
      <c r="B24" s="8"/>
      <c r="C24" s="8"/>
      <c r="D24" s="8"/>
      <c r="E24" s="19" t="s">
        <v>47</v>
      </c>
      <c r="F24" s="19">
        <v>17.0</v>
      </c>
      <c r="G24" s="20" t="str">
        <f t="shared" ref="G24:G39" si="1">V8</f>
        <v>4B</v>
      </c>
      <c r="I24" s="23" t="str">
        <f t="shared" ref="I24:I39" si="2">X8</f>
        <v>HAMMON RODE Line</v>
      </c>
      <c r="O24" s="23" t="str">
        <f t="shared" ref="O24:O39" si="3">AC8</f>
        <v>CBD 15</v>
      </c>
      <c r="S24" s="22"/>
      <c r="T24" s="23"/>
      <c r="U24" s="24"/>
      <c r="V24" s="35"/>
      <c r="X24" s="23"/>
      <c r="AC24" s="23"/>
      <c r="AH24" s="22"/>
      <c r="AI24" s="8"/>
      <c r="AJ24" s="8"/>
      <c r="AK24" s="8"/>
      <c r="AL24" s="8"/>
      <c r="AM24" s="8"/>
      <c r="AN24" s="8"/>
    </row>
    <row r="25" ht="27.0" hidden="1" customHeight="1">
      <c r="A25" s="8"/>
      <c r="B25" s="8"/>
      <c r="C25" s="8"/>
      <c r="D25" s="8"/>
      <c r="E25" s="19" t="s">
        <v>47</v>
      </c>
      <c r="F25" s="19">
        <v>18.0</v>
      </c>
      <c r="G25" s="27" t="str">
        <f t="shared" si="1"/>
        <v>2D</v>
      </c>
      <c r="I25" s="34" t="str">
        <f t="shared" si="2"/>
        <v>JUNON Sophie</v>
      </c>
      <c r="O25" s="34" t="str">
        <f t="shared" si="3"/>
        <v>CBD 71</v>
      </c>
      <c r="S25" s="29"/>
      <c r="T25" s="23"/>
      <c r="U25" s="24"/>
      <c r="V25" s="36"/>
      <c r="X25" s="34"/>
      <c r="AC25" s="34"/>
      <c r="AH25" s="29"/>
      <c r="AI25" s="8"/>
      <c r="AJ25" s="8"/>
      <c r="AK25" s="8"/>
      <c r="AL25" s="8"/>
      <c r="AM25" s="8"/>
      <c r="AN25" s="8"/>
    </row>
    <row r="26" ht="27.0" hidden="1" customHeight="1">
      <c r="A26" s="8"/>
      <c r="B26" s="8"/>
      <c r="C26" s="8"/>
      <c r="D26" s="8"/>
      <c r="E26" s="19" t="s">
        <v>47</v>
      </c>
      <c r="F26" s="19">
        <v>19.0</v>
      </c>
      <c r="G26" s="20" t="str">
        <f t="shared" si="1"/>
        <v>3C</v>
      </c>
      <c r="I26" s="23" t="str">
        <f t="shared" si="2"/>
        <v>LAIDEZ Michelle</v>
      </c>
      <c r="O26" s="23" t="str">
        <f t="shared" si="3"/>
        <v>CBD 74</v>
      </c>
      <c r="S26" s="22"/>
      <c r="T26" s="23"/>
      <c r="U26" s="24"/>
      <c r="V26" s="35"/>
      <c r="X26" s="23"/>
      <c r="AC26" s="23"/>
      <c r="AH26" s="22"/>
      <c r="AI26" s="8"/>
      <c r="AJ26" s="8"/>
      <c r="AK26" s="8"/>
      <c r="AL26" s="8"/>
      <c r="AM26" s="8"/>
      <c r="AN26" s="8"/>
    </row>
    <row r="27" ht="27.0" hidden="1" customHeight="1">
      <c r="A27" s="8"/>
      <c r="B27" s="8"/>
      <c r="C27" s="8"/>
      <c r="D27" s="8"/>
      <c r="E27" s="19" t="s">
        <v>47</v>
      </c>
      <c r="F27" s="19">
        <v>20.0</v>
      </c>
      <c r="G27" s="27" t="str">
        <f t="shared" si="1"/>
        <v>4A</v>
      </c>
      <c r="I27" s="34" t="str">
        <f t="shared" si="2"/>
        <v>LANOIZELE Pauline</v>
      </c>
      <c r="O27" s="34" t="str">
        <f t="shared" si="3"/>
        <v>CBD 01</v>
      </c>
      <c r="S27" s="29"/>
      <c r="T27" s="23"/>
      <c r="U27" s="24"/>
      <c r="V27" s="36"/>
      <c r="X27" s="34"/>
      <c r="AC27" s="34"/>
      <c r="AH27" s="29"/>
      <c r="AI27" s="8"/>
      <c r="AJ27" s="8"/>
      <c r="AK27" s="8"/>
      <c r="AL27" s="8"/>
      <c r="AM27" s="8"/>
      <c r="AN27" s="8"/>
    </row>
    <row r="28" ht="27.0" hidden="1" customHeight="1">
      <c r="A28" s="8"/>
      <c r="B28" s="8"/>
      <c r="C28" s="8"/>
      <c r="D28" s="8"/>
      <c r="E28" s="19" t="s">
        <v>47</v>
      </c>
      <c r="F28" s="19">
        <v>21.0</v>
      </c>
      <c r="G28" s="20" t="str">
        <f t="shared" si="1"/>
        <v>7D</v>
      </c>
      <c r="I28" s="23" t="str">
        <f t="shared" si="2"/>
        <v>LONGIN Edwige</v>
      </c>
      <c r="O28" s="23" t="str">
        <f t="shared" si="3"/>
        <v>CBD 26</v>
      </c>
      <c r="S28" s="22"/>
      <c r="T28" s="23"/>
      <c r="U28" s="24"/>
      <c r="V28" s="35"/>
      <c r="X28" s="23"/>
      <c r="AC28" s="23"/>
      <c r="AH28" s="22"/>
      <c r="AI28" s="8"/>
      <c r="AJ28" s="8"/>
      <c r="AK28" s="8"/>
      <c r="AL28" s="8"/>
      <c r="AM28" s="8"/>
      <c r="AN28" s="8"/>
    </row>
    <row r="29" ht="27.0" hidden="1" customHeight="1">
      <c r="A29" s="8"/>
      <c r="B29" s="8"/>
      <c r="C29" s="8"/>
      <c r="D29" s="8"/>
      <c r="E29" s="19" t="s">
        <v>47</v>
      </c>
      <c r="F29" s="19">
        <v>22.0</v>
      </c>
      <c r="G29" s="27" t="str">
        <f t="shared" si="1"/>
        <v>8B</v>
      </c>
      <c r="I29" s="34" t="str">
        <f t="shared" si="2"/>
        <v>MAITROT Anne Lise</v>
      </c>
      <c r="O29" s="34" t="str">
        <f t="shared" si="3"/>
        <v>CBD 31</v>
      </c>
      <c r="S29" s="29"/>
      <c r="T29" s="23"/>
      <c r="U29" s="24"/>
      <c r="V29" s="36"/>
      <c r="X29" s="34"/>
      <c r="AC29" s="34"/>
      <c r="AH29" s="29"/>
      <c r="AI29" s="8"/>
      <c r="AJ29" s="8"/>
      <c r="AK29" s="8"/>
      <c r="AL29" s="8"/>
      <c r="AM29" s="8"/>
      <c r="AN29" s="8"/>
    </row>
    <row r="30" ht="27.0" hidden="1" customHeight="1">
      <c r="A30" s="8"/>
      <c r="B30" s="8"/>
      <c r="C30" s="8"/>
      <c r="D30" s="8"/>
      <c r="E30" s="19" t="s">
        <v>47</v>
      </c>
      <c r="F30" s="19">
        <v>23.0</v>
      </c>
      <c r="G30" s="20" t="str">
        <f t="shared" si="1"/>
        <v>5D</v>
      </c>
      <c r="I30" s="23" t="str">
        <f t="shared" si="2"/>
        <v>NIOGRET Emily</v>
      </c>
      <c r="O30" s="23" t="str">
        <f t="shared" si="3"/>
        <v>CBD 01</v>
      </c>
      <c r="S30" s="22"/>
      <c r="T30" s="23"/>
      <c r="U30" s="24"/>
      <c r="V30" s="35"/>
      <c r="X30" s="23"/>
      <c r="AC30" s="23"/>
      <c r="AH30" s="22"/>
      <c r="AI30" s="8"/>
      <c r="AJ30" s="8"/>
      <c r="AK30" s="8"/>
      <c r="AL30" s="8"/>
      <c r="AM30" s="8"/>
      <c r="AN30" s="8"/>
    </row>
    <row r="31" ht="27.0" hidden="1" customHeight="1">
      <c r="A31" s="8"/>
      <c r="B31" s="8"/>
      <c r="C31" s="8"/>
      <c r="D31" s="8"/>
      <c r="E31" s="19" t="s">
        <v>47</v>
      </c>
      <c r="F31" s="19">
        <v>24.0</v>
      </c>
      <c r="G31" s="27" t="str">
        <f t="shared" si="1"/>
        <v>8A</v>
      </c>
      <c r="I31" s="34" t="str">
        <f t="shared" si="2"/>
        <v>PEYRON-GERARD Valérie</v>
      </c>
      <c r="O31" s="34" t="str">
        <f t="shared" si="3"/>
        <v>CBD 74</v>
      </c>
      <c r="S31" s="29"/>
      <c r="T31" s="23"/>
      <c r="U31" s="24"/>
      <c r="V31" s="36"/>
      <c r="X31" s="34"/>
      <c r="AC31" s="34"/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19" t="s">
        <v>47</v>
      </c>
      <c r="F32" s="19">
        <v>25.0</v>
      </c>
      <c r="G32" s="20" t="str">
        <f t="shared" si="1"/>
        <v>4D</v>
      </c>
      <c r="I32" s="23" t="str">
        <f t="shared" si="2"/>
        <v>POULARD Stéphanie</v>
      </c>
      <c r="O32" s="23" t="str">
        <f t="shared" si="3"/>
        <v>CBD 26</v>
      </c>
      <c r="S32" s="22"/>
      <c r="T32" s="23"/>
      <c r="U32" s="24"/>
      <c r="V32" s="35"/>
      <c r="X32" s="23"/>
      <c r="AC32" s="23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19" t="s">
        <v>47</v>
      </c>
      <c r="F33" s="19">
        <v>26.0</v>
      </c>
      <c r="G33" s="27" t="str">
        <f t="shared" si="1"/>
        <v>2C</v>
      </c>
      <c r="I33" s="34" t="str">
        <f t="shared" si="2"/>
        <v>ROBIN Christine</v>
      </c>
      <c r="O33" s="34" t="str">
        <f t="shared" si="3"/>
        <v>CBD 74</v>
      </c>
      <c r="S33" s="29"/>
      <c r="T33" s="23"/>
      <c r="U33" s="24"/>
      <c r="V33" s="36"/>
      <c r="X33" s="34"/>
      <c r="AC33" s="34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19" t="s">
        <v>47</v>
      </c>
      <c r="F34" s="19">
        <v>27.0</v>
      </c>
      <c r="G34" s="20" t="str">
        <f t="shared" si="1"/>
        <v>5B</v>
      </c>
      <c r="I34" s="23" t="str">
        <f t="shared" si="2"/>
        <v>ROQUE Maryline</v>
      </c>
      <c r="O34" s="23" t="str">
        <f t="shared" si="3"/>
        <v>CBD 34</v>
      </c>
      <c r="S34" s="22"/>
      <c r="T34" s="23"/>
      <c r="U34" s="24"/>
      <c r="V34" s="35"/>
      <c r="X34" s="23"/>
      <c r="AC34" s="23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19" t="s">
        <v>47</v>
      </c>
      <c r="F35" s="19">
        <v>28.0</v>
      </c>
      <c r="G35" s="27" t="str">
        <f t="shared" si="1"/>
        <v>5A</v>
      </c>
      <c r="I35" s="34" t="str">
        <f t="shared" si="2"/>
        <v>SANCHEZ Jessie</v>
      </c>
      <c r="O35" s="34" t="str">
        <f t="shared" si="3"/>
        <v>CBD 69</v>
      </c>
      <c r="S35" s="29"/>
      <c r="T35" s="23"/>
      <c r="U35" s="24"/>
      <c r="V35" s="36"/>
      <c r="X35" s="34"/>
      <c r="AC35" s="34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19" t="s">
        <v>47</v>
      </c>
      <c r="F36" s="19">
        <v>29.0</v>
      </c>
      <c r="G36" s="20" t="str">
        <f t="shared" si="1"/>
        <v>7A</v>
      </c>
      <c r="I36" s="23" t="str">
        <f t="shared" si="2"/>
        <v>SARCEY Ophélie</v>
      </c>
      <c r="O36" s="23" t="str">
        <f t="shared" si="3"/>
        <v>CBD 69</v>
      </c>
      <c r="S36" s="22"/>
      <c r="T36" s="23"/>
      <c r="U36" s="24"/>
      <c r="V36" s="35"/>
      <c r="X36" s="23"/>
      <c r="AC36" s="23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19" t="s">
        <v>47</v>
      </c>
      <c r="F37" s="19">
        <v>30.0</v>
      </c>
      <c r="G37" s="27" t="str">
        <f t="shared" si="1"/>
        <v>3D</v>
      </c>
      <c r="I37" s="34" t="str">
        <f t="shared" si="2"/>
        <v>TIMMERMAN Amélie</v>
      </c>
      <c r="O37" s="34" t="str">
        <f t="shared" si="3"/>
        <v>CBD 27</v>
      </c>
      <c r="S37" s="29"/>
      <c r="T37" s="23"/>
      <c r="U37" s="24"/>
      <c r="V37" s="36"/>
      <c r="X37" s="34"/>
      <c r="AC37" s="34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19" t="s">
        <v>47</v>
      </c>
      <c r="F38" s="19">
        <v>31.0</v>
      </c>
      <c r="G38" s="20" t="str">
        <f t="shared" si="1"/>
        <v>8D</v>
      </c>
      <c r="I38" s="23" t="str">
        <f t="shared" si="2"/>
        <v>TOLMOS Charlotte</v>
      </c>
      <c r="O38" s="23" t="str">
        <f t="shared" si="3"/>
        <v>CBD 26</v>
      </c>
      <c r="S38" s="22"/>
      <c r="T38" s="23"/>
      <c r="U38" s="24"/>
      <c r="V38" s="35"/>
      <c r="X38" s="23"/>
      <c r="AC38" s="23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19" t="s">
        <v>47</v>
      </c>
      <c r="F39" s="19">
        <v>32.0</v>
      </c>
      <c r="G39" s="27" t="str">
        <f t="shared" si="1"/>
        <v>8C</v>
      </c>
      <c r="I39" s="34" t="str">
        <f t="shared" si="2"/>
        <v>VIAL Alexia</v>
      </c>
      <c r="O39" s="34" t="str">
        <f t="shared" si="3"/>
        <v>CBD 69</v>
      </c>
      <c r="S39" s="29"/>
      <c r="T39" s="23"/>
      <c r="U39" s="24"/>
      <c r="V39" s="36"/>
      <c r="X39" s="34"/>
      <c r="AC39" s="34"/>
      <c r="AH39" s="29"/>
      <c r="AI39" s="8"/>
      <c r="AJ39" s="8"/>
      <c r="AK39" s="8"/>
      <c r="AL39" s="8"/>
      <c r="AM39" s="8"/>
      <c r="AN39" s="8"/>
    </row>
    <row r="40" ht="27.0" customHeight="1">
      <c r="A40" s="8"/>
      <c r="B40" s="8"/>
      <c r="C40" s="8"/>
      <c r="D40" s="8"/>
      <c r="E40" s="8"/>
      <c r="F40" s="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"/>
      <c r="AJ40" s="8"/>
      <c r="AK40" s="8"/>
      <c r="AL40" s="8"/>
      <c r="AM40" s="8"/>
      <c r="AN40" s="8"/>
    </row>
    <row r="41" ht="43.5" customHeight="1">
      <c r="A41" s="38" t="s">
        <v>48</v>
      </c>
    </row>
    <row r="42" ht="27.0" customHeight="1">
      <c r="A42" s="39"/>
      <c r="B42" s="40" t="s">
        <v>49</v>
      </c>
      <c r="C42" s="41"/>
      <c r="D42" s="41"/>
      <c r="E42" s="41"/>
      <c r="F42" s="41"/>
      <c r="G42" s="41"/>
      <c r="H42" s="41"/>
      <c r="I42" s="41"/>
      <c r="J42" s="39"/>
      <c r="K42" s="39"/>
      <c r="L42" s="42" t="s">
        <v>50</v>
      </c>
      <c r="M42" s="43"/>
      <c r="N42" s="43"/>
      <c r="O42" s="43"/>
      <c r="P42" s="43"/>
      <c r="Q42" s="43"/>
      <c r="R42" s="43"/>
      <c r="S42" s="43"/>
      <c r="T42" s="39"/>
      <c r="U42" s="39"/>
      <c r="V42" s="44" t="s">
        <v>51</v>
      </c>
      <c r="W42" s="45"/>
      <c r="X42" s="45"/>
      <c r="Y42" s="45"/>
      <c r="Z42" s="45"/>
      <c r="AA42" s="45"/>
      <c r="AB42" s="45"/>
      <c r="AC42" s="45"/>
      <c r="AD42" s="39"/>
      <c r="AE42" s="39"/>
      <c r="AF42" s="46" t="s">
        <v>52</v>
      </c>
      <c r="AG42" s="47"/>
      <c r="AH42" s="47"/>
      <c r="AI42" s="47"/>
      <c r="AJ42" s="47"/>
      <c r="AK42" s="47"/>
      <c r="AL42" s="47"/>
      <c r="AM42" s="47"/>
      <c r="AN42" s="39"/>
    </row>
    <row r="43" ht="27.0" customHeight="1">
      <c r="A43" s="48"/>
      <c r="B43" s="49" t="s">
        <v>53</v>
      </c>
      <c r="C43" s="48"/>
      <c r="D43" s="48"/>
      <c r="E43" s="48"/>
      <c r="F43" s="48"/>
      <c r="G43" s="48"/>
      <c r="H43" s="50" t="s">
        <v>54</v>
      </c>
      <c r="I43" s="51" t="s">
        <v>55</v>
      </c>
      <c r="J43" s="48"/>
      <c r="K43" s="48"/>
      <c r="L43" s="52" t="str">
        <f>B43</f>
        <v>PARTIE 1 : 08H00 - 09H30</v>
      </c>
      <c r="M43" s="48"/>
      <c r="N43" s="48"/>
      <c r="O43" s="48"/>
      <c r="P43" s="48"/>
      <c r="Q43" s="48"/>
      <c r="R43" s="50" t="s">
        <v>54</v>
      </c>
      <c r="S43" s="51" t="s">
        <v>55</v>
      </c>
      <c r="T43" s="48"/>
      <c r="U43" s="48"/>
      <c r="V43" s="53" t="str">
        <f>B43</f>
        <v>PARTIE 1 : 08H00 - 09H30</v>
      </c>
      <c r="W43" s="48"/>
      <c r="X43" s="48"/>
      <c r="Y43" s="48"/>
      <c r="Z43" s="48"/>
      <c r="AA43" s="48"/>
      <c r="AB43" s="50" t="s">
        <v>54</v>
      </c>
      <c r="AC43" s="51" t="s">
        <v>55</v>
      </c>
      <c r="AD43" s="48"/>
      <c r="AE43" s="48"/>
      <c r="AF43" s="54" t="str">
        <f>B43</f>
        <v>PARTIE 1 : 08H00 - 09H30</v>
      </c>
      <c r="AG43" s="48"/>
      <c r="AH43" s="48"/>
      <c r="AI43" s="48"/>
      <c r="AJ43" s="48"/>
      <c r="AK43" s="48"/>
      <c r="AL43" s="50" t="s">
        <v>54</v>
      </c>
      <c r="AM43" s="51" t="s">
        <v>55</v>
      </c>
      <c r="AN43" s="48"/>
    </row>
    <row r="44" ht="27.0" customHeight="1">
      <c r="A44" s="55" t="s">
        <v>56</v>
      </c>
      <c r="B44" s="56">
        <v>76.0</v>
      </c>
      <c r="C44" s="57" t="str">
        <f>IFERROR(VLOOKUP("1A",$G$8:$N$39,3,FALSE))</f>
        <v>ESPARRON Valérie</v>
      </c>
      <c r="D44" s="58"/>
      <c r="E44" s="58"/>
      <c r="F44" s="58"/>
      <c r="G44" s="59"/>
      <c r="H44" s="60"/>
      <c r="I44" s="61"/>
      <c r="J44" s="62" t="str">
        <f>C45</f>
        <v>BONNET Maxence</v>
      </c>
      <c r="K44" s="55" t="s">
        <v>56</v>
      </c>
      <c r="L44" s="63">
        <v>78.0</v>
      </c>
      <c r="M44" s="64" t="str">
        <f>IFERROR(VLOOKUP("2A",$G$8:$N$39,3,FALSE))</f>
        <v>GROLEAZ Marie</v>
      </c>
      <c r="N44" s="65"/>
      <c r="O44" s="65"/>
      <c r="P44" s="65"/>
      <c r="Q44" s="66"/>
      <c r="R44" s="67"/>
      <c r="S44" s="68"/>
      <c r="T44" s="62" t="str">
        <f>M45</f>
        <v>BERGER Fabienne</v>
      </c>
      <c r="U44" s="55" t="s">
        <v>56</v>
      </c>
      <c r="V44" s="69">
        <v>80.0</v>
      </c>
      <c r="W44" s="70" t="str">
        <f>IFERROR(VLOOKUP("3A",$G$8:$N$39,3,FALSE))</f>
        <v>BORTOLUZZI Alexia</v>
      </c>
      <c r="X44" s="71"/>
      <c r="Y44" s="71"/>
      <c r="Z44" s="71"/>
      <c r="AA44" s="72"/>
      <c r="AB44" s="73"/>
      <c r="AC44" s="74"/>
      <c r="AD44" s="62" t="str">
        <f>W45</f>
        <v>GRANA Carole</v>
      </c>
      <c r="AE44" s="55"/>
      <c r="AF44" s="75">
        <v>82.0</v>
      </c>
      <c r="AG44" s="76" t="str">
        <f>IFERROR(VLOOKUP("4A",$G$8:$N$39,3,FALSE))</f>
        <v>LANOIZELE Pauline</v>
      </c>
      <c r="AH44" s="77"/>
      <c r="AI44" s="77"/>
      <c r="AJ44" s="77"/>
      <c r="AK44" s="78"/>
      <c r="AL44" s="79"/>
      <c r="AM44" s="80"/>
      <c r="AN44" s="62" t="str">
        <f>AG45</f>
        <v>HAMMON RODE Line</v>
      </c>
    </row>
    <row r="45" ht="27.0" customHeight="1">
      <c r="A45" s="55" t="s">
        <v>56</v>
      </c>
      <c r="B45" s="81"/>
      <c r="C45" s="82" t="str">
        <f>IFERROR(VLOOKUP("1B",$G$8:$N$39,3,FALSE))</f>
        <v>BONNET Maxence</v>
      </c>
      <c r="D45" s="83"/>
      <c r="E45" s="83"/>
      <c r="F45" s="83"/>
      <c r="G45" s="84"/>
      <c r="H45" s="85"/>
      <c r="I45" s="86"/>
      <c r="J45" s="62" t="str">
        <f>C44</f>
        <v>ESPARRON Valérie</v>
      </c>
      <c r="K45" s="55" t="s">
        <v>56</v>
      </c>
      <c r="L45" s="87"/>
      <c r="M45" s="88" t="str">
        <f>IFERROR(VLOOKUP("2B",$G$8:$N$39,3,FALSE))</f>
        <v>BERGER Fabienne</v>
      </c>
      <c r="N45" s="89"/>
      <c r="O45" s="89"/>
      <c r="P45" s="89"/>
      <c r="Q45" s="90"/>
      <c r="R45" s="91"/>
      <c r="S45" s="92"/>
      <c r="T45" s="62" t="str">
        <f>M44</f>
        <v>GROLEAZ Marie</v>
      </c>
      <c r="U45" s="55" t="s">
        <v>56</v>
      </c>
      <c r="V45" s="93"/>
      <c r="W45" s="94" t="str">
        <f>IFERROR(VLOOKUP("3B",$G$8:$N$39,3,FALSE))</f>
        <v>GRANA Carole</v>
      </c>
      <c r="X45" s="95"/>
      <c r="Y45" s="95"/>
      <c r="Z45" s="95"/>
      <c r="AA45" s="96"/>
      <c r="AB45" s="97"/>
      <c r="AC45" s="98"/>
      <c r="AD45" s="62" t="str">
        <f>W44</f>
        <v>BORTOLUZZI Alexia</v>
      </c>
      <c r="AE45" s="55"/>
      <c r="AF45" s="99"/>
      <c r="AG45" s="100" t="str">
        <f>IFERROR(VLOOKUP("4B",$G$8:$N$39,3,FALSE))</f>
        <v>HAMMON RODE Line</v>
      </c>
      <c r="AH45" s="101"/>
      <c r="AI45" s="101"/>
      <c r="AJ45" s="101"/>
      <c r="AK45" s="102"/>
      <c r="AL45" s="103"/>
      <c r="AM45" s="104"/>
      <c r="AN45" s="62" t="str">
        <f>AG44</f>
        <v>LANOIZELE Pauline</v>
      </c>
    </row>
    <row r="46" ht="27.0" customHeight="1">
      <c r="A46" s="55" t="s">
        <v>57</v>
      </c>
      <c r="B46" s="105">
        <v>77.0</v>
      </c>
      <c r="C46" s="106" t="str">
        <f>IFERROR(VLOOKUP("1C",$G$8:$N$39,3,FALSE))</f>
        <v>FARGEOT Manon</v>
      </c>
      <c r="G46" s="107"/>
      <c r="H46" s="108"/>
      <c r="I46" s="109"/>
      <c r="J46" s="62" t="str">
        <f>C47</f>
        <v>CHOPARD Sandra</v>
      </c>
      <c r="K46" s="55" t="s">
        <v>57</v>
      </c>
      <c r="L46" s="110">
        <v>79.0</v>
      </c>
      <c r="M46" s="106" t="str">
        <f>IFERROR(VLOOKUP("2C",$G$8:$N$39,3,FALSE))</f>
        <v>ROBIN Christine</v>
      </c>
      <c r="Q46" s="107"/>
      <c r="R46" s="108"/>
      <c r="S46" s="111"/>
      <c r="T46" s="62" t="str">
        <f>M47</f>
        <v>JUNON Sophie</v>
      </c>
      <c r="U46" s="55" t="s">
        <v>57</v>
      </c>
      <c r="V46" s="112">
        <v>81.0</v>
      </c>
      <c r="W46" s="106" t="str">
        <f>IFERROR(VLOOKUP("3C",$G$8:$N$39,3,FALSE))</f>
        <v>LAIDEZ Michelle</v>
      </c>
      <c r="AA46" s="107"/>
      <c r="AB46" s="108"/>
      <c r="AC46" s="113"/>
      <c r="AD46" s="62" t="str">
        <f>W47</f>
        <v>TIMMERMAN Amélie</v>
      </c>
      <c r="AE46" s="55"/>
      <c r="AF46" s="114">
        <v>83.0</v>
      </c>
      <c r="AG46" s="106" t="str">
        <f>IFERROR(VLOOKUP("4C",$G$8:$N$39,3,FALSE))</f>
        <v>GUINOT Aurélie</v>
      </c>
      <c r="AK46" s="107"/>
      <c r="AL46" s="108"/>
      <c r="AM46" s="115"/>
      <c r="AN46" s="62" t="str">
        <f>AG47</f>
        <v>POULARD Stéphanie</v>
      </c>
    </row>
    <row r="47" ht="27.0" customHeight="1">
      <c r="A47" s="55" t="s">
        <v>57</v>
      </c>
      <c r="B47" s="116"/>
      <c r="C47" s="117" t="str">
        <f>IFERROR(VLOOKUP("1D",$G$8:$N$39,3,FALSE))</f>
        <v>CHOPARD Sandra</v>
      </c>
      <c r="G47" s="118"/>
      <c r="H47" s="119"/>
      <c r="I47" s="120"/>
      <c r="J47" s="62" t="str">
        <f>C46</f>
        <v>FARGEOT Manon</v>
      </c>
      <c r="K47" s="55" t="s">
        <v>57</v>
      </c>
      <c r="L47" s="121"/>
      <c r="M47" s="122" t="str">
        <f>IFERROR(VLOOKUP("2D",$G$8:$N$39,3,FALSE))</f>
        <v>JUNON Sophie</v>
      </c>
      <c r="N47" s="123"/>
      <c r="O47" s="123"/>
      <c r="P47" s="123"/>
      <c r="Q47" s="124"/>
      <c r="R47" s="125"/>
      <c r="S47" s="126"/>
      <c r="T47" s="62" t="str">
        <f>M46</f>
        <v>ROBIN Christine</v>
      </c>
      <c r="U47" s="55" t="s">
        <v>57</v>
      </c>
      <c r="V47" s="127"/>
      <c r="W47" s="128" t="str">
        <f>IFERROR(VLOOKUP("3D",$G$8:$N$39,3,FALSE))</f>
        <v>TIMMERMAN Amélie</v>
      </c>
      <c r="X47" s="129"/>
      <c r="Y47" s="129"/>
      <c r="Z47" s="129"/>
      <c r="AA47" s="130"/>
      <c r="AB47" s="131"/>
      <c r="AC47" s="132"/>
      <c r="AD47" s="62" t="str">
        <f>W46</f>
        <v>LAIDEZ Michelle</v>
      </c>
      <c r="AE47" s="55"/>
      <c r="AF47" s="133"/>
      <c r="AG47" s="134" t="str">
        <f>IFERROR(VLOOKUP("4D",$G$8:$N$39,3,FALSE))</f>
        <v>POULARD Stéphanie</v>
      </c>
      <c r="AK47" s="135"/>
      <c r="AL47" s="136"/>
      <c r="AM47" s="137"/>
      <c r="AN47" s="62" t="str">
        <f>AG46</f>
        <v>GUINOT Aurélie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64"/>
      <c r="B49" s="49" t="s">
        <v>159</v>
      </c>
      <c r="C49" s="165"/>
      <c r="D49" s="165"/>
      <c r="E49" s="165"/>
      <c r="F49" s="165"/>
      <c r="G49" s="165"/>
      <c r="H49" s="50" t="s">
        <v>54</v>
      </c>
      <c r="I49" s="51" t="s">
        <v>55</v>
      </c>
      <c r="J49" s="164"/>
      <c r="K49" s="164"/>
      <c r="L49" s="166" t="str">
        <f>B49</f>
        <v>PARTIE 2 : 13H30 - 15H00</v>
      </c>
      <c r="M49" s="165"/>
      <c r="N49" s="165"/>
      <c r="O49" s="165"/>
      <c r="P49" s="165"/>
      <c r="Q49" s="165"/>
      <c r="R49" s="50" t="s">
        <v>54</v>
      </c>
      <c r="S49" s="51" t="s">
        <v>55</v>
      </c>
      <c r="T49" s="164"/>
      <c r="U49" s="164"/>
      <c r="V49" s="167" t="str">
        <f>B49</f>
        <v>PARTIE 2 : 13H30 - 15H00</v>
      </c>
      <c r="W49" s="165"/>
      <c r="X49" s="165"/>
      <c r="Y49" s="165"/>
      <c r="Z49" s="165"/>
      <c r="AA49" s="165"/>
      <c r="AB49" s="50" t="s">
        <v>54</v>
      </c>
      <c r="AC49" s="51" t="s">
        <v>55</v>
      </c>
      <c r="AD49" s="164"/>
      <c r="AE49" s="164"/>
      <c r="AF49" s="168" t="str">
        <f>B49</f>
        <v>PARTIE 2 : 13H30 - 15H00</v>
      </c>
      <c r="AG49" s="165"/>
      <c r="AH49" s="165"/>
      <c r="AI49" s="165"/>
      <c r="AJ49" s="165"/>
      <c r="AK49" s="165"/>
      <c r="AL49" s="50" t="s">
        <v>54</v>
      </c>
      <c r="AM49" s="51" t="s">
        <v>55</v>
      </c>
      <c r="AN49" s="164"/>
    </row>
    <row r="50" ht="27.0" customHeight="1">
      <c r="A50" s="55" t="s">
        <v>60</v>
      </c>
      <c r="B50" s="56">
        <v>49.0</v>
      </c>
      <c r="C50" s="57" t="str">
        <f>IF(COUNTBLANK(I44:I45)=0,IF(I44&gt;I45,C44,C45),"-")</f>
        <v>-</v>
      </c>
      <c r="D50" s="58"/>
      <c r="E50" s="58"/>
      <c r="F50" s="58"/>
      <c r="G50" s="59"/>
      <c r="H50" s="60"/>
      <c r="I50" s="61"/>
      <c r="J50" s="62" t="str">
        <f>C51</f>
        <v>-</v>
      </c>
      <c r="K50" s="55" t="s">
        <v>60</v>
      </c>
      <c r="L50" s="63">
        <v>51.0</v>
      </c>
      <c r="M50" s="64" t="str">
        <f>IF(COUNTBLANK(S44:S47)=0,IF(S44&gt;S45,M44,M45),"-")</f>
        <v>-</v>
      </c>
      <c r="N50" s="65"/>
      <c r="O50" s="65"/>
      <c r="P50" s="65"/>
      <c r="Q50" s="66"/>
      <c r="R50" s="67"/>
      <c r="S50" s="68"/>
      <c r="T50" s="62" t="str">
        <f>M51</f>
        <v>-</v>
      </c>
      <c r="U50" s="55" t="s">
        <v>60</v>
      </c>
      <c r="V50" s="69">
        <v>53.0</v>
      </c>
      <c r="W50" s="70" t="str">
        <f>IF(COUNTBLANK(AC44:AC47)=0,IF(AC44&gt;AC45,W44,W45),"-")</f>
        <v>-</v>
      </c>
      <c r="X50" s="71"/>
      <c r="Y50" s="71"/>
      <c r="Z50" s="71"/>
      <c r="AA50" s="72"/>
      <c r="AB50" s="73"/>
      <c r="AC50" s="74"/>
      <c r="AD50" s="62" t="str">
        <f>W51</f>
        <v>-</v>
      </c>
      <c r="AE50" s="55"/>
      <c r="AF50" s="75">
        <v>55.0</v>
      </c>
      <c r="AG50" s="76" t="str">
        <f>IF(COUNTBLANK(AM44:AM47)=0,IF(AM44&gt;AM45,AG44,AG45),"-")</f>
        <v>-</v>
      </c>
      <c r="AH50" s="77"/>
      <c r="AI50" s="77"/>
      <c r="AJ50" s="77"/>
      <c r="AK50" s="78"/>
      <c r="AL50" s="79"/>
      <c r="AM50" s="80"/>
      <c r="AN50" s="62" t="str">
        <f>AG51</f>
        <v>-</v>
      </c>
    </row>
    <row r="51" ht="27.0" customHeight="1">
      <c r="A51" s="55" t="s">
        <v>60</v>
      </c>
      <c r="B51" s="81"/>
      <c r="C51" s="82" t="str">
        <f>IF(COUNTBLANK(I46:I47)=0,IF(I46&gt;I47,C46,C47),"-")</f>
        <v>-</v>
      </c>
      <c r="D51" s="83"/>
      <c r="E51" s="83"/>
      <c r="F51" s="83"/>
      <c r="G51" s="84"/>
      <c r="H51" s="85"/>
      <c r="I51" s="86"/>
      <c r="J51" s="62" t="str">
        <f>C50</f>
        <v>-</v>
      </c>
      <c r="K51" s="55" t="s">
        <v>60</v>
      </c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91"/>
      <c r="S51" s="92"/>
      <c r="T51" s="62" t="str">
        <f>M50</f>
        <v>-</v>
      </c>
      <c r="U51" s="55" t="s">
        <v>60</v>
      </c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97"/>
      <c r="AC51" s="98"/>
      <c r="AD51" s="62" t="str">
        <f>W50</f>
        <v>-</v>
      </c>
      <c r="AE51" s="55"/>
      <c r="AF51" s="99"/>
      <c r="AG51" s="100" t="str">
        <f>IF(COUNTBLANK(AM44:AM47)=0,IF(AM46&gt;AM47,AG46,AG47),"-")</f>
        <v>-</v>
      </c>
      <c r="AH51" s="101"/>
      <c r="AI51" s="101"/>
      <c r="AJ51" s="101"/>
      <c r="AK51" s="102"/>
      <c r="AL51" s="103"/>
      <c r="AM51" s="104"/>
      <c r="AN51" s="62" t="str">
        <f>AG50</f>
        <v>-</v>
      </c>
    </row>
    <row r="52" ht="27.0" customHeight="1">
      <c r="A52" s="55" t="s">
        <v>61</v>
      </c>
      <c r="B52" s="105">
        <v>50.0</v>
      </c>
      <c r="C52" s="106" t="str">
        <f>IF(COUNTBLANK(I44:I45)=0,IF(I44&gt;I45,C45,C44),"-")</f>
        <v>-</v>
      </c>
      <c r="G52" s="107"/>
      <c r="H52" s="108"/>
      <c r="I52" s="109"/>
      <c r="J52" s="62" t="str">
        <f>C53</f>
        <v>-</v>
      </c>
      <c r="K52" s="55" t="s">
        <v>61</v>
      </c>
      <c r="L52" s="110">
        <v>52.0</v>
      </c>
      <c r="M52" s="106" t="str">
        <f>IF(COUNTBLANK(S44:S47)=0,IF(S44&gt;S45,M45,M44),"-")</f>
        <v>-</v>
      </c>
      <c r="Q52" s="107"/>
      <c r="R52" s="108"/>
      <c r="S52" s="111"/>
      <c r="T52" s="62" t="str">
        <f>M53</f>
        <v>-</v>
      </c>
      <c r="U52" s="55" t="s">
        <v>61</v>
      </c>
      <c r="V52" s="112">
        <v>54.0</v>
      </c>
      <c r="W52" s="106" t="str">
        <f>IF(COUNTBLANK(AC44:AC47)=0,IF(AC44&gt;AC45,W45,W44),"-")</f>
        <v>-</v>
      </c>
      <c r="AA52" s="107"/>
      <c r="AB52" s="108"/>
      <c r="AC52" s="113"/>
      <c r="AD52" s="62" t="str">
        <f>W53</f>
        <v>-</v>
      </c>
      <c r="AE52" s="55"/>
      <c r="AF52" s="114">
        <v>56.0</v>
      </c>
      <c r="AG52" s="106" t="str">
        <f>IF(COUNTBLANK(AM44:AM47)=0,IF(AM44&gt;AM45,AG45,AG44),"-")</f>
        <v>-</v>
      </c>
      <c r="AK52" s="107"/>
      <c r="AL52" s="108"/>
      <c r="AM52" s="115"/>
      <c r="AN52" s="62" t="str">
        <f>AG53</f>
        <v>-</v>
      </c>
    </row>
    <row r="53" ht="27.0" customHeight="1">
      <c r="A53" s="55" t="s">
        <v>61</v>
      </c>
      <c r="B53" s="116"/>
      <c r="C53" s="169" t="str">
        <f>IF(COUNTBLANK(I46:I47)=0,IF(I46&gt;I47,C47,C46),"-")</f>
        <v>-</v>
      </c>
      <c r="D53" s="170"/>
      <c r="E53" s="170"/>
      <c r="F53" s="170"/>
      <c r="G53" s="171"/>
      <c r="H53" s="172"/>
      <c r="I53" s="173"/>
      <c r="J53" s="62" t="str">
        <f>C52</f>
        <v>-</v>
      </c>
      <c r="K53" s="55" t="s">
        <v>61</v>
      </c>
      <c r="L53" s="121"/>
      <c r="M53" s="122" t="str">
        <f>IF(COUNTBLANK(S44:S47)=0,IF(S46&gt;S47,M47,M46),"-")</f>
        <v>-</v>
      </c>
      <c r="N53" s="123"/>
      <c r="O53" s="123"/>
      <c r="P53" s="123"/>
      <c r="Q53" s="124"/>
      <c r="R53" s="125"/>
      <c r="S53" s="126"/>
      <c r="T53" s="62" t="str">
        <f>M52</f>
        <v>-</v>
      </c>
      <c r="U53" s="55" t="s">
        <v>61</v>
      </c>
      <c r="V53" s="127"/>
      <c r="W53" s="128" t="str">
        <f>IF(COUNTBLANK(AC44:AC47)=0,IF(AC46&gt;AC47,W47,W46),"-")</f>
        <v>-</v>
      </c>
      <c r="X53" s="129"/>
      <c r="Y53" s="129"/>
      <c r="Z53" s="129"/>
      <c r="AA53" s="130"/>
      <c r="AB53" s="131"/>
      <c r="AC53" s="132"/>
      <c r="AD53" s="62" t="str">
        <f>W52</f>
        <v>-</v>
      </c>
      <c r="AE53" s="55"/>
      <c r="AF53" s="133"/>
      <c r="AG53" s="174" t="str">
        <f>IF(COUNTBLANK(AM44:AM47)=0,IF(AM46&gt;AM47,AG47,AG46),"-")</f>
        <v>-</v>
      </c>
      <c r="AH53" s="175"/>
      <c r="AI53" s="175"/>
      <c r="AJ53" s="175"/>
      <c r="AK53" s="176"/>
      <c r="AL53" s="177"/>
      <c r="AM53" s="178"/>
      <c r="AN53" s="62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64"/>
      <c r="B55" s="49" t="s">
        <v>62</v>
      </c>
      <c r="C55" s="165"/>
      <c r="D55" s="165"/>
      <c r="E55" s="165"/>
      <c r="F55" s="165"/>
      <c r="G55" s="165"/>
      <c r="H55" s="50" t="s">
        <v>54</v>
      </c>
      <c r="I55" s="51" t="s">
        <v>55</v>
      </c>
      <c r="J55" s="164"/>
      <c r="K55" s="164"/>
      <c r="L55" s="166" t="str">
        <f>B55</f>
        <v>BARRAGES : 15H45 - 17H15</v>
      </c>
      <c r="M55" s="165"/>
      <c r="N55" s="165"/>
      <c r="O55" s="165"/>
      <c r="P55" s="165"/>
      <c r="Q55" s="165"/>
      <c r="R55" s="50" t="s">
        <v>54</v>
      </c>
      <c r="S55" s="51" t="s">
        <v>55</v>
      </c>
      <c r="T55" s="164"/>
      <c r="U55" s="164"/>
      <c r="V55" s="167" t="str">
        <f>B55</f>
        <v>BARRAGES : 15H45 - 17H15</v>
      </c>
      <c r="W55" s="165"/>
      <c r="X55" s="165"/>
      <c r="Y55" s="165"/>
      <c r="Z55" s="165"/>
      <c r="AA55" s="165"/>
      <c r="AB55" s="50" t="s">
        <v>54</v>
      </c>
      <c r="AC55" s="51" t="s">
        <v>55</v>
      </c>
      <c r="AD55" s="164"/>
      <c r="AE55" s="164"/>
      <c r="AF55" s="168" t="str">
        <f>B55</f>
        <v>BARRAGES : 15H45 - 17H15</v>
      </c>
      <c r="AG55" s="165"/>
      <c r="AH55" s="165"/>
      <c r="AI55" s="165"/>
      <c r="AJ55" s="165"/>
      <c r="AK55" s="165"/>
      <c r="AL55" s="50" t="s">
        <v>54</v>
      </c>
      <c r="AM55" s="51" t="s">
        <v>55</v>
      </c>
      <c r="AN55" s="164"/>
    </row>
    <row r="56" ht="27.0" customHeight="1">
      <c r="A56" s="55" t="s">
        <v>63</v>
      </c>
      <c r="B56" s="56">
        <v>67.0</v>
      </c>
      <c r="C56" s="57" t="str">
        <f>IF(COUNTBLANK(I50:I53)=0,IF(I50&gt;I51,C51,C50),"-")</f>
        <v>-</v>
      </c>
      <c r="D56" s="58"/>
      <c r="E56" s="58"/>
      <c r="F56" s="58"/>
      <c r="G56" s="59"/>
      <c r="H56" s="60"/>
      <c r="I56" s="61"/>
      <c r="J56" s="62" t="str">
        <f>C57</f>
        <v>-</v>
      </c>
      <c r="K56" s="55" t="s">
        <v>63</v>
      </c>
      <c r="L56" s="63">
        <v>68.0</v>
      </c>
      <c r="M56" s="64" t="str">
        <f>IF(COUNTBLANK(S50:S53)=0,IF(S50&gt;S51,M51,M50),"-")</f>
        <v>-</v>
      </c>
      <c r="N56" s="65"/>
      <c r="O56" s="65"/>
      <c r="P56" s="65"/>
      <c r="Q56" s="66"/>
      <c r="R56" s="67"/>
      <c r="S56" s="68"/>
      <c r="T56" s="62" t="str">
        <f>M57</f>
        <v>-</v>
      </c>
      <c r="U56" s="55" t="s">
        <v>63</v>
      </c>
      <c r="V56" s="69">
        <v>69.0</v>
      </c>
      <c r="W56" s="70" t="str">
        <f>IF(COUNTBLANK(AC50:AC53)=0,IF(AC50&gt;AC51,W51,W50),"-")</f>
        <v>-</v>
      </c>
      <c r="X56" s="71"/>
      <c r="Y56" s="71"/>
      <c r="Z56" s="71"/>
      <c r="AA56" s="72"/>
      <c r="AB56" s="73"/>
      <c r="AC56" s="74"/>
      <c r="AD56" s="62" t="str">
        <f>W57</f>
        <v>-</v>
      </c>
      <c r="AE56" s="55"/>
      <c r="AF56" s="75">
        <v>70.0</v>
      </c>
      <c r="AG56" s="76" t="str">
        <f>IF(COUNTBLANK(AM50:AM53)=0,IF(AM50&gt;AM51,AG51,AG50),"-")</f>
        <v>-</v>
      </c>
      <c r="AH56" s="77"/>
      <c r="AI56" s="77"/>
      <c r="AJ56" s="77"/>
      <c r="AK56" s="78"/>
      <c r="AL56" s="79"/>
      <c r="AM56" s="80"/>
      <c r="AN56" s="62" t="str">
        <f>AG57</f>
        <v>-</v>
      </c>
    </row>
    <row r="57" ht="27.0" customHeight="1">
      <c r="A57" s="55" t="s">
        <v>63</v>
      </c>
      <c r="B57" s="116"/>
      <c r="C57" s="169" t="str">
        <f>IF(COUNTBLANK(I50:I53)=0,IF(I52&gt;I53,C52,C53),"-")</f>
        <v>-</v>
      </c>
      <c r="D57" s="170"/>
      <c r="E57" s="170"/>
      <c r="F57" s="170"/>
      <c r="G57" s="171"/>
      <c r="H57" s="172"/>
      <c r="I57" s="173"/>
      <c r="J57" s="62" t="str">
        <f>C56</f>
        <v>-</v>
      </c>
      <c r="K57" s="55" t="s">
        <v>63</v>
      </c>
      <c r="L57" s="121"/>
      <c r="M57" s="122" t="str">
        <f>IF(COUNTBLANK(S50:S53)=0,IF(S52&gt;S53,M52,M53),"-")</f>
        <v>-</v>
      </c>
      <c r="N57" s="123"/>
      <c r="O57" s="123"/>
      <c r="P57" s="123"/>
      <c r="Q57" s="124"/>
      <c r="R57" s="125"/>
      <c r="S57" s="126"/>
      <c r="T57" s="62" t="str">
        <f>M56</f>
        <v>-</v>
      </c>
      <c r="U57" s="55" t="s">
        <v>63</v>
      </c>
      <c r="V57" s="127"/>
      <c r="W57" s="128" t="str">
        <f>IF(COUNTBLANK(AC50:AC53)=0,IF(AC52&gt;AC53,W52,W53),"-")</f>
        <v>-</v>
      </c>
      <c r="X57" s="129"/>
      <c r="Y57" s="129"/>
      <c r="Z57" s="129"/>
      <c r="AA57" s="130"/>
      <c r="AB57" s="131"/>
      <c r="AC57" s="132"/>
      <c r="AD57" s="62" t="str">
        <f>W56</f>
        <v>-</v>
      </c>
      <c r="AE57" s="55"/>
      <c r="AF57" s="133"/>
      <c r="AG57" s="174" t="str">
        <f>IF(COUNTBLANK(AM50:AM53)=0,IF(AM52&gt;AM53,AG52,AG53),"-")</f>
        <v>-</v>
      </c>
      <c r="AH57" s="175"/>
      <c r="AI57" s="175"/>
      <c r="AJ57" s="175"/>
      <c r="AK57" s="176"/>
      <c r="AL57" s="177"/>
      <c r="AM57" s="178"/>
      <c r="AN57" s="62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189"/>
      <c r="B59" s="190"/>
      <c r="C59" s="191"/>
      <c r="D59" s="191"/>
      <c r="E59" s="191"/>
      <c r="F59" s="191"/>
      <c r="G59" s="191"/>
      <c r="H59" s="191"/>
      <c r="I59" s="192"/>
      <c r="J59" s="189"/>
      <c r="K59" s="189"/>
      <c r="L59" s="190"/>
      <c r="M59" s="191"/>
      <c r="N59" s="191"/>
      <c r="O59" s="191"/>
      <c r="P59" s="191"/>
      <c r="Q59" s="191"/>
      <c r="R59" s="191"/>
      <c r="S59" s="191"/>
      <c r="T59" s="189"/>
      <c r="U59" s="189"/>
      <c r="V59" s="190"/>
      <c r="W59" s="191"/>
      <c r="X59" s="191"/>
      <c r="Y59" s="191"/>
      <c r="Z59" s="191"/>
      <c r="AA59" s="191"/>
      <c r="AB59" s="191"/>
      <c r="AC59" s="191"/>
      <c r="AD59" s="189"/>
      <c r="AE59" s="189"/>
      <c r="AF59" s="190"/>
      <c r="AG59" s="191"/>
      <c r="AH59" s="191"/>
      <c r="AI59" s="191"/>
      <c r="AJ59" s="191"/>
      <c r="AK59" s="191"/>
      <c r="AL59" s="191"/>
      <c r="AM59" s="191"/>
      <c r="AN59" s="189"/>
    </row>
    <row r="60" ht="27.0" customHeight="1">
      <c r="A60" s="8"/>
      <c r="B60" s="193" t="s">
        <v>160</v>
      </c>
      <c r="C60" s="194" t="str">
        <f>IF(COUNTBLANK(I50:I53)=0,IF(I50&gt;I51,C50,C51),"-")</f>
        <v>-</v>
      </c>
      <c r="D60" s="58"/>
      <c r="E60" s="58"/>
      <c r="F60" s="58"/>
      <c r="G60" s="58"/>
      <c r="H60" s="195"/>
      <c r="I60" s="196"/>
      <c r="J60" s="8"/>
      <c r="K60" s="8"/>
      <c r="L60" s="197" t="s">
        <v>161</v>
      </c>
      <c r="M60" s="198" t="str">
        <f>IF(COUNTBLANK(S50:S53)=0,IF(S50&gt;S51,M50,M51),"-")</f>
        <v>-</v>
      </c>
      <c r="N60" s="65"/>
      <c r="O60" s="65"/>
      <c r="P60" s="65"/>
      <c r="Q60" s="65"/>
      <c r="R60" s="199"/>
      <c r="S60" s="200"/>
      <c r="T60" s="8"/>
      <c r="U60" s="8"/>
      <c r="V60" s="201" t="s">
        <v>162</v>
      </c>
      <c r="W60" s="202" t="str">
        <f>IF(COUNTBLANK(AC50:AC53)=0,IF(AC50&gt;AC51,W50,W51),"-")</f>
        <v>-</v>
      </c>
      <c r="X60" s="71"/>
      <c r="Y60" s="71"/>
      <c r="Z60" s="71"/>
      <c r="AA60" s="71"/>
      <c r="AB60" s="203"/>
      <c r="AC60" s="204"/>
      <c r="AD60" s="8"/>
      <c r="AE60" s="8"/>
      <c r="AF60" s="205" t="s">
        <v>163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207"/>
      <c r="AM60" s="208"/>
      <c r="AN60" s="8"/>
    </row>
    <row r="61" ht="27.0" customHeight="1">
      <c r="A61" s="8"/>
      <c r="B61" s="209" t="s">
        <v>164</v>
      </c>
      <c r="C61" s="210" t="str">
        <f>IF(COUNTBLANK(I56:I57)=0,IF(I56&gt;I57,C56,C57),"-")</f>
        <v>-</v>
      </c>
      <c r="H61" s="211"/>
      <c r="I61" s="212"/>
      <c r="J61" s="8"/>
      <c r="K61" s="8"/>
      <c r="L61" s="213" t="s">
        <v>165</v>
      </c>
      <c r="M61" s="214" t="str">
        <f>IF(COUNTBLANK(S56:S57)=0,IF(S56&gt;S57,M56,M57),"-")</f>
        <v>-</v>
      </c>
      <c r="R61" s="215"/>
      <c r="S61" s="216"/>
      <c r="T61" s="8"/>
      <c r="U61" s="8"/>
      <c r="V61" s="217" t="s">
        <v>166</v>
      </c>
      <c r="W61" s="218" t="str">
        <f>IF(COUNTBLANK(AC56:AC57)=0,IF(AC56&gt;AC57,W56,W57),"-")</f>
        <v>-</v>
      </c>
      <c r="AB61" s="219"/>
      <c r="AC61" s="220"/>
      <c r="AD61" s="8"/>
      <c r="AE61" s="8"/>
      <c r="AF61" s="221" t="s">
        <v>167</v>
      </c>
      <c r="AG61" s="222" t="str">
        <f>IF(COUNTBLANK(AM56:AM57)=0,IF(AM56&gt;AM57,AG56,AG57),"-")</f>
        <v>-</v>
      </c>
      <c r="AL61" s="223"/>
      <c r="AM61" s="224"/>
      <c r="AN61" s="8"/>
    </row>
    <row r="62" ht="27.0" customHeight="1">
      <c r="A62" s="8"/>
      <c r="B62" s="225" t="s">
        <v>168</v>
      </c>
      <c r="C62" s="226" t="str">
        <f>IF(COUNTBLANK(I56:I57)=0,IF(I56&gt;I57,C57,C56),"-")</f>
        <v>-</v>
      </c>
      <c r="H62" s="227"/>
      <c r="I62" s="228"/>
      <c r="J62" s="8"/>
      <c r="K62" s="8"/>
      <c r="L62" s="229" t="s">
        <v>169</v>
      </c>
      <c r="M62" s="226" t="str">
        <f>IF(COUNTBLANK(S56:S57)=0,IF(S56&gt;S57,M57,M56),"-")</f>
        <v>-</v>
      </c>
      <c r="R62" s="227"/>
      <c r="S62" s="230"/>
      <c r="T62" s="8"/>
      <c r="U62" s="8"/>
      <c r="V62" s="231" t="s">
        <v>170</v>
      </c>
      <c r="W62" s="226" t="str">
        <f>IF(COUNTBLANK(AC56:AC57)=0,IF(AC56&gt;AC57,W57,W56),"-")</f>
        <v>-</v>
      </c>
      <c r="AB62" s="227"/>
      <c r="AC62" s="232"/>
      <c r="AD62" s="8"/>
      <c r="AE62" s="8"/>
      <c r="AF62" s="233" t="s">
        <v>171</v>
      </c>
      <c r="AG62" s="226" t="str">
        <f>IF(COUNTBLANK(AM56:AM57)=0,IF(AM56&gt;AM57,AG57,AG56),"-")</f>
        <v>-</v>
      </c>
      <c r="AL62" s="227"/>
      <c r="AM62" s="234"/>
      <c r="AN62" s="8"/>
    </row>
    <row r="63" ht="27.0" customHeight="1">
      <c r="A63" s="8"/>
      <c r="B63" s="235" t="s">
        <v>172</v>
      </c>
      <c r="C63" s="236" t="str">
        <f>IF(COUNTBLANK(I50:I53)=0,IF(I52&gt;I53,C53,C52),"-")</f>
        <v>-</v>
      </c>
      <c r="D63" s="170"/>
      <c r="E63" s="170"/>
      <c r="F63" s="170"/>
      <c r="G63" s="170"/>
      <c r="H63" s="237"/>
      <c r="I63" s="238"/>
      <c r="J63" s="8"/>
      <c r="K63" s="8"/>
      <c r="L63" s="239" t="s">
        <v>173</v>
      </c>
      <c r="M63" s="240" t="str">
        <f>IF(COUNTBLANK(S50:S53)=0,IF(S52&gt;S53,M53,M52),"-")</f>
        <v>-</v>
      </c>
      <c r="N63" s="123"/>
      <c r="O63" s="123"/>
      <c r="P63" s="123"/>
      <c r="Q63" s="123"/>
      <c r="R63" s="241"/>
      <c r="S63" s="242"/>
      <c r="T63" s="8"/>
      <c r="U63" s="8"/>
      <c r="V63" s="243" t="s">
        <v>174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245"/>
      <c r="AC63" s="246"/>
      <c r="AD63" s="8"/>
      <c r="AE63" s="8"/>
      <c r="AF63" s="247" t="s">
        <v>175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249"/>
      <c r="AM63" s="250"/>
      <c r="AN63" s="8"/>
    </row>
    <row r="64" ht="61.5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9"/>
      <c r="B65" s="40" t="s">
        <v>176</v>
      </c>
      <c r="C65" s="41"/>
      <c r="D65" s="41"/>
      <c r="E65" s="41"/>
      <c r="F65" s="41"/>
      <c r="G65" s="41"/>
      <c r="H65" s="41"/>
      <c r="I65" s="41"/>
      <c r="J65" s="39"/>
      <c r="K65" s="39"/>
      <c r="L65" s="42" t="s">
        <v>177</v>
      </c>
      <c r="M65" s="43"/>
      <c r="N65" s="43"/>
      <c r="O65" s="43"/>
      <c r="P65" s="43"/>
      <c r="Q65" s="43"/>
      <c r="R65" s="43"/>
      <c r="S65" s="43"/>
      <c r="T65" s="39"/>
      <c r="U65" s="39"/>
      <c r="V65" s="44" t="s">
        <v>178</v>
      </c>
      <c r="W65" s="45"/>
      <c r="X65" s="45"/>
      <c r="Y65" s="45"/>
      <c r="Z65" s="45"/>
      <c r="AA65" s="45"/>
      <c r="AB65" s="45"/>
      <c r="AC65" s="45"/>
      <c r="AD65" s="39"/>
      <c r="AE65" s="39"/>
      <c r="AF65" s="46" t="s">
        <v>179</v>
      </c>
      <c r="AG65" s="47"/>
      <c r="AH65" s="47"/>
      <c r="AI65" s="47"/>
      <c r="AJ65" s="47"/>
      <c r="AK65" s="47"/>
      <c r="AL65" s="47"/>
      <c r="AM65" s="47"/>
      <c r="AN65" s="39"/>
    </row>
    <row r="66" ht="27.0" customHeight="1">
      <c r="A66" s="48"/>
      <c r="B66" s="49" t="str">
        <f>B43</f>
        <v>PARTIE 1 : 08H00 - 09H30</v>
      </c>
      <c r="C66" s="48"/>
      <c r="D66" s="48"/>
      <c r="E66" s="48"/>
      <c r="F66" s="48"/>
      <c r="G66" s="48"/>
      <c r="H66" s="50" t="s">
        <v>54</v>
      </c>
      <c r="I66" s="51" t="s">
        <v>55</v>
      </c>
      <c r="J66" s="48"/>
      <c r="K66" s="48"/>
      <c r="L66" s="52" t="str">
        <f>B66</f>
        <v>PARTIE 1 : 08H00 - 09H30</v>
      </c>
      <c r="M66" s="48"/>
      <c r="N66" s="48"/>
      <c r="O66" s="48"/>
      <c r="P66" s="48"/>
      <c r="Q66" s="48"/>
      <c r="R66" s="50" t="s">
        <v>54</v>
      </c>
      <c r="S66" s="51" t="s">
        <v>55</v>
      </c>
      <c r="T66" s="48"/>
      <c r="U66" s="48"/>
      <c r="V66" s="53" t="str">
        <f>B66</f>
        <v>PARTIE 1 : 08H00 - 09H30</v>
      </c>
      <c r="W66" s="48"/>
      <c r="X66" s="48"/>
      <c r="Y66" s="48"/>
      <c r="Z66" s="48"/>
      <c r="AA66" s="48"/>
      <c r="AB66" s="50" t="s">
        <v>54</v>
      </c>
      <c r="AC66" s="51" t="s">
        <v>55</v>
      </c>
      <c r="AD66" s="48"/>
      <c r="AE66" s="48"/>
      <c r="AF66" s="54" t="str">
        <f>B66</f>
        <v>PARTIE 1 : 08H00 - 09H30</v>
      </c>
      <c r="AG66" s="48"/>
      <c r="AH66" s="48"/>
      <c r="AI66" s="48"/>
      <c r="AJ66" s="48"/>
      <c r="AK66" s="48"/>
      <c r="AL66" s="50" t="s">
        <v>54</v>
      </c>
      <c r="AM66" s="51" t="s">
        <v>55</v>
      </c>
      <c r="AN66" s="48"/>
    </row>
    <row r="67" ht="27.0" customHeight="1">
      <c r="A67" s="55" t="s">
        <v>56</v>
      </c>
      <c r="B67" s="56">
        <v>84.0</v>
      </c>
      <c r="C67" s="57" t="str">
        <f>IFERROR(VLOOKUP("5A",$G$8:$N$39,3,FALSE))</f>
        <v>SANCHEZ Jessie</v>
      </c>
      <c r="D67" s="58"/>
      <c r="E67" s="58"/>
      <c r="F67" s="58"/>
      <c r="G67" s="59"/>
      <c r="H67" s="60"/>
      <c r="I67" s="61"/>
      <c r="J67" s="62" t="str">
        <f>C68</f>
        <v>ROQUE Maryline</v>
      </c>
      <c r="K67" s="55" t="s">
        <v>56</v>
      </c>
      <c r="L67" s="63">
        <v>86.0</v>
      </c>
      <c r="M67" s="64" t="str">
        <f>IFERROR(VLOOKUP("6A",$G$8:$N$39,3,FALSE))</f>
        <v>GARNAUD Léa</v>
      </c>
      <c r="N67" s="65"/>
      <c r="O67" s="65"/>
      <c r="P67" s="65"/>
      <c r="Q67" s="66"/>
      <c r="R67" s="67"/>
      <c r="S67" s="68"/>
      <c r="T67" s="62" t="str">
        <f>M68</f>
        <v>BARBIER Marion</v>
      </c>
      <c r="U67" s="55" t="s">
        <v>56</v>
      </c>
      <c r="V67" s="69">
        <v>88.0</v>
      </c>
      <c r="W67" s="70" t="str">
        <f>IFERROR(VLOOKUP("7A",$G$8:$N$39,3,FALSE))</f>
        <v>SARCEY Ophélie</v>
      </c>
      <c r="X67" s="71"/>
      <c r="Y67" s="71"/>
      <c r="Z67" s="71"/>
      <c r="AA67" s="72"/>
      <c r="AB67" s="73"/>
      <c r="AC67" s="74"/>
      <c r="AD67" s="62" t="str">
        <f>W68</f>
        <v>BESSEY Caroline</v>
      </c>
      <c r="AE67" s="55"/>
      <c r="AF67" s="75">
        <v>90.0</v>
      </c>
      <c r="AG67" s="76" t="str">
        <f>IFERROR(VLOOKUP("8A",$G$8:$N$39,3,FALSE))</f>
        <v>PEYRON-GERARD Valérie</v>
      </c>
      <c r="AH67" s="77"/>
      <c r="AI67" s="77"/>
      <c r="AJ67" s="77"/>
      <c r="AK67" s="78"/>
      <c r="AL67" s="79"/>
      <c r="AM67" s="80"/>
      <c r="AN67" s="62" t="str">
        <f>AG68</f>
        <v>MAITROT Anne Lise</v>
      </c>
    </row>
    <row r="68" ht="27.0" customHeight="1">
      <c r="A68" s="55" t="s">
        <v>56</v>
      </c>
      <c r="B68" s="81"/>
      <c r="C68" s="82" t="str">
        <f>IFERROR(VLOOKUP("5B",$G$8:$N$39,3,FALSE))</f>
        <v>ROQUE Maryline</v>
      </c>
      <c r="D68" s="83"/>
      <c r="E68" s="83"/>
      <c r="F68" s="83"/>
      <c r="G68" s="84"/>
      <c r="H68" s="85"/>
      <c r="I68" s="86"/>
      <c r="J68" s="62" t="str">
        <f>C67</f>
        <v>SANCHEZ Jessie</v>
      </c>
      <c r="K68" s="55" t="s">
        <v>56</v>
      </c>
      <c r="L68" s="87"/>
      <c r="M68" s="88" t="str">
        <f>IFERROR(VLOOKUP("6B",$G$8:$N$39,3,FALSE))</f>
        <v>BARBIER Marion</v>
      </c>
      <c r="N68" s="89"/>
      <c r="O68" s="89"/>
      <c r="P68" s="89"/>
      <c r="Q68" s="90"/>
      <c r="R68" s="91"/>
      <c r="S68" s="92"/>
      <c r="T68" s="62" t="str">
        <f>M67</f>
        <v>GARNAUD Léa</v>
      </c>
      <c r="U68" s="55" t="s">
        <v>56</v>
      </c>
      <c r="V68" s="93"/>
      <c r="W68" s="94" t="str">
        <f>IFERROR(VLOOKUP("7B",$G$8:$N$39,3,FALSE))</f>
        <v>BESSEY Caroline</v>
      </c>
      <c r="X68" s="95"/>
      <c r="Y68" s="95"/>
      <c r="Z68" s="95"/>
      <c r="AA68" s="96"/>
      <c r="AB68" s="97"/>
      <c r="AC68" s="98"/>
      <c r="AD68" s="62" t="str">
        <f>W67</f>
        <v>SARCEY Ophélie</v>
      </c>
      <c r="AE68" s="55"/>
      <c r="AF68" s="99"/>
      <c r="AG68" s="100" t="str">
        <f>IFERROR(VLOOKUP("8B",$G$8:$N$39,3,FALSE))</f>
        <v>MAITROT Anne Lise</v>
      </c>
      <c r="AH68" s="101"/>
      <c r="AI68" s="101"/>
      <c r="AJ68" s="101"/>
      <c r="AK68" s="102"/>
      <c r="AL68" s="103"/>
      <c r="AM68" s="104"/>
      <c r="AN68" s="62" t="str">
        <f>AG67</f>
        <v>PEYRON-GERARD Valérie</v>
      </c>
    </row>
    <row r="69" ht="27.0" customHeight="1">
      <c r="A69" s="55" t="s">
        <v>57</v>
      </c>
      <c r="B69" s="105">
        <v>85.0</v>
      </c>
      <c r="C69" s="106" t="str">
        <f>IFERROR(VLOOKUP("5C",$G$8:$N$39,3,FALSE))</f>
        <v>GARNODIER Coralie</v>
      </c>
      <c r="G69" s="107"/>
      <c r="H69" s="108"/>
      <c r="I69" s="109"/>
      <c r="J69" s="62" t="str">
        <f>C70</f>
        <v>NIOGRET Emily</v>
      </c>
      <c r="K69" s="55" t="s">
        <v>57</v>
      </c>
      <c r="L69" s="110">
        <v>87.0</v>
      </c>
      <c r="M69" s="106" t="str">
        <f>IFERROR(VLOOKUP("6C",$G$8:$N$39,3,FALSE))</f>
        <v>GROS Stéphanie</v>
      </c>
      <c r="Q69" s="107"/>
      <c r="R69" s="108"/>
      <c r="S69" s="111"/>
      <c r="T69" s="62" t="str">
        <f>M70</f>
        <v>CADET Aurina</v>
      </c>
      <c r="U69" s="55" t="s">
        <v>57</v>
      </c>
      <c r="V69" s="112">
        <v>89.0</v>
      </c>
      <c r="W69" s="106" t="str">
        <f>IFERROR(VLOOKUP("7C",$G$8:$N$39,3,FALSE))</f>
        <v>DURY Marie-Lucie</v>
      </c>
      <c r="AA69" s="107"/>
      <c r="AB69" s="108"/>
      <c r="AC69" s="113"/>
      <c r="AD69" s="62" t="str">
        <f>W70</f>
        <v>LONGIN Edwige</v>
      </c>
      <c r="AE69" s="55"/>
      <c r="AF69" s="114">
        <v>91.0</v>
      </c>
      <c r="AG69" s="106" t="str">
        <f>IFERROR(VLOOKUP("8C",$G$8:$N$39,3,FALSE))</f>
        <v>VIAL Alexia</v>
      </c>
      <c r="AK69" s="107"/>
      <c r="AL69" s="108"/>
      <c r="AM69" s="115"/>
      <c r="AN69" s="62" t="str">
        <f>AG70</f>
        <v>TOLMOS Charlotte</v>
      </c>
    </row>
    <row r="70" ht="27.0" customHeight="1">
      <c r="A70" s="55" t="s">
        <v>57</v>
      </c>
      <c r="B70" s="116"/>
      <c r="C70" s="117" t="str">
        <f>IFERROR(VLOOKUP("5D",$G$8:$N$39,3,FALSE))</f>
        <v>NIOGRET Emily</v>
      </c>
      <c r="G70" s="118"/>
      <c r="H70" s="119"/>
      <c r="I70" s="120"/>
      <c r="J70" s="62" t="str">
        <f>C69</f>
        <v>GARNODIER Coralie</v>
      </c>
      <c r="K70" s="55" t="s">
        <v>57</v>
      </c>
      <c r="L70" s="121"/>
      <c r="M70" s="122" t="str">
        <f>IFERROR(VLOOKUP("6D",$G$8:$N$39,3,FALSE))</f>
        <v>CADET Aurina</v>
      </c>
      <c r="N70" s="123"/>
      <c r="O70" s="123"/>
      <c r="P70" s="123"/>
      <c r="Q70" s="124"/>
      <c r="R70" s="125"/>
      <c r="S70" s="126"/>
      <c r="T70" s="62" t="str">
        <f>M69</f>
        <v>GROS Stéphanie</v>
      </c>
      <c r="U70" s="55" t="s">
        <v>57</v>
      </c>
      <c r="V70" s="127"/>
      <c r="W70" s="128" t="str">
        <f>IFERROR(VLOOKUP("7D",$G$8:$N$39,3,FALSE))</f>
        <v>LONGIN Edwige</v>
      </c>
      <c r="X70" s="129"/>
      <c r="Y70" s="129"/>
      <c r="Z70" s="129"/>
      <c r="AA70" s="130"/>
      <c r="AB70" s="131"/>
      <c r="AC70" s="132"/>
      <c r="AD70" s="62" t="str">
        <f>W69</f>
        <v>DURY Marie-Lucie</v>
      </c>
      <c r="AE70" s="55"/>
      <c r="AF70" s="133"/>
      <c r="AG70" s="134" t="str">
        <f>IFERROR(VLOOKUP("8D",$G$8:$N$39,3,FALSE))</f>
        <v>TOLMOS Charlotte</v>
      </c>
      <c r="AK70" s="135"/>
      <c r="AL70" s="136"/>
      <c r="AM70" s="137"/>
      <c r="AN70" s="62" t="str">
        <f>AG69</f>
        <v>VIAL Alexia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64"/>
      <c r="B72" s="49" t="str">
        <f>B49</f>
        <v>PARTIE 2 : 13H30 - 15H00</v>
      </c>
      <c r="C72" s="165"/>
      <c r="D72" s="165"/>
      <c r="E72" s="165"/>
      <c r="F72" s="165"/>
      <c r="G72" s="165"/>
      <c r="H72" s="50" t="s">
        <v>54</v>
      </c>
      <c r="I72" s="51" t="s">
        <v>55</v>
      </c>
      <c r="J72" s="164"/>
      <c r="K72" s="164"/>
      <c r="L72" s="166" t="str">
        <f>B72</f>
        <v>PARTIE 2 : 13H30 - 15H00</v>
      </c>
      <c r="M72" s="165"/>
      <c r="N72" s="165"/>
      <c r="O72" s="165"/>
      <c r="P72" s="165"/>
      <c r="Q72" s="165"/>
      <c r="R72" s="50" t="s">
        <v>54</v>
      </c>
      <c r="S72" s="51" t="s">
        <v>55</v>
      </c>
      <c r="T72" s="164"/>
      <c r="U72" s="164"/>
      <c r="V72" s="167" t="str">
        <f>B72</f>
        <v>PARTIE 2 : 13H30 - 15H00</v>
      </c>
      <c r="W72" s="165"/>
      <c r="X72" s="165"/>
      <c r="Y72" s="165"/>
      <c r="Z72" s="165"/>
      <c r="AA72" s="165"/>
      <c r="AB72" s="50" t="s">
        <v>54</v>
      </c>
      <c r="AC72" s="51" t="s">
        <v>55</v>
      </c>
      <c r="AD72" s="164"/>
      <c r="AE72" s="164"/>
      <c r="AF72" s="168" t="str">
        <f>B72</f>
        <v>PARTIE 2 : 13H30 - 15H00</v>
      </c>
      <c r="AG72" s="165"/>
      <c r="AH72" s="165"/>
      <c r="AI72" s="165"/>
      <c r="AJ72" s="165"/>
      <c r="AK72" s="165"/>
      <c r="AL72" s="50" t="s">
        <v>54</v>
      </c>
      <c r="AM72" s="51" t="s">
        <v>55</v>
      </c>
      <c r="AN72" s="164"/>
    </row>
    <row r="73" ht="27.0" customHeight="1">
      <c r="A73" s="55" t="s">
        <v>60</v>
      </c>
      <c r="B73" s="56">
        <v>57.0</v>
      </c>
      <c r="C73" s="57" t="str">
        <f>IF(COUNTBLANK(I67:I68)=0,IF(I67&gt;I68,C67,C68),"-")</f>
        <v>-</v>
      </c>
      <c r="D73" s="58"/>
      <c r="E73" s="58"/>
      <c r="F73" s="58"/>
      <c r="G73" s="59"/>
      <c r="H73" s="60"/>
      <c r="I73" s="61"/>
      <c r="J73" s="62" t="str">
        <f>C74</f>
        <v>-</v>
      </c>
      <c r="K73" s="55" t="s">
        <v>60</v>
      </c>
      <c r="L73" s="63">
        <v>59.0</v>
      </c>
      <c r="M73" s="64" t="str">
        <f>IF(COUNTBLANK(S67:S70)=0,IF(S67&gt;S68,M67,M68),"-")</f>
        <v>-</v>
      </c>
      <c r="N73" s="65"/>
      <c r="O73" s="65"/>
      <c r="P73" s="65"/>
      <c r="Q73" s="66"/>
      <c r="R73" s="67"/>
      <c r="S73" s="68"/>
      <c r="T73" s="62" t="str">
        <f>M74</f>
        <v>-</v>
      </c>
      <c r="U73" s="55" t="s">
        <v>60</v>
      </c>
      <c r="V73" s="69">
        <v>61.0</v>
      </c>
      <c r="W73" s="70" t="str">
        <f>IF(COUNTBLANK(AC67:AC70)=0,IF(AC67&gt;AC68,W67,W68),"-")</f>
        <v>-</v>
      </c>
      <c r="X73" s="71"/>
      <c r="Y73" s="71"/>
      <c r="Z73" s="71"/>
      <c r="AA73" s="72"/>
      <c r="AB73" s="73"/>
      <c r="AC73" s="74"/>
      <c r="AD73" s="62" t="str">
        <f>W74</f>
        <v>-</v>
      </c>
      <c r="AE73" s="55"/>
      <c r="AF73" s="75">
        <v>63.0</v>
      </c>
      <c r="AG73" s="76" t="str">
        <f>IF(COUNTBLANK(AM67:AM70)=0,IF(AM67&gt;AM68,AG67,AG68),"-")</f>
        <v>-</v>
      </c>
      <c r="AH73" s="77"/>
      <c r="AI73" s="77"/>
      <c r="AJ73" s="77"/>
      <c r="AK73" s="78"/>
      <c r="AL73" s="79"/>
      <c r="AM73" s="80"/>
      <c r="AN73" s="62" t="str">
        <f>AG74</f>
        <v>-</v>
      </c>
    </row>
    <row r="74" ht="27.0" customHeight="1">
      <c r="A74" s="55" t="s">
        <v>60</v>
      </c>
      <c r="B74" s="81"/>
      <c r="C74" s="82" t="str">
        <f>IF(COUNTBLANK(I69:I70)=0,IF(I69&gt;I70,C69,C70),"-")</f>
        <v>-</v>
      </c>
      <c r="D74" s="83"/>
      <c r="E74" s="83"/>
      <c r="F74" s="83"/>
      <c r="G74" s="84"/>
      <c r="H74" s="85"/>
      <c r="I74" s="86"/>
      <c r="J74" s="62" t="str">
        <f>C73</f>
        <v>-</v>
      </c>
      <c r="K74" s="55" t="s">
        <v>60</v>
      </c>
      <c r="L74" s="87"/>
      <c r="M74" s="88" t="str">
        <f>IF(COUNTBLANK(S67:S70)=0,IF(S69&gt;S70,M69,M70),"-")</f>
        <v>-</v>
      </c>
      <c r="N74" s="89"/>
      <c r="O74" s="89"/>
      <c r="P74" s="89"/>
      <c r="Q74" s="90"/>
      <c r="R74" s="91"/>
      <c r="S74" s="92"/>
      <c r="T74" s="62" t="str">
        <f>M73</f>
        <v>-</v>
      </c>
      <c r="U74" s="55" t="s">
        <v>60</v>
      </c>
      <c r="V74" s="93"/>
      <c r="W74" s="94" t="str">
        <f>IF(COUNTBLANK(AC67:AC70)=0,IF(AC69&gt;AC70,W69,W70),"-")</f>
        <v>-</v>
      </c>
      <c r="X74" s="95"/>
      <c r="Y74" s="95"/>
      <c r="Z74" s="95"/>
      <c r="AA74" s="96"/>
      <c r="AB74" s="97"/>
      <c r="AC74" s="98"/>
      <c r="AD74" s="62" t="str">
        <f>W73</f>
        <v>-</v>
      </c>
      <c r="AE74" s="55"/>
      <c r="AF74" s="99"/>
      <c r="AG74" s="100" t="str">
        <f>IF(COUNTBLANK(AM67:AM70)=0,IF(AM69&gt;AM70,AG69,AG70),"-")</f>
        <v>-</v>
      </c>
      <c r="AH74" s="101"/>
      <c r="AI74" s="101"/>
      <c r="AJ74" s="101"/>
      <c r="AK74" s="102"/>
      <c r="AL74" s="103"/>
      <c r="AM74" s="104"/>
      <c r="AN74" s="62" t="str">
        <f>AG73</f>
        <v>-</v>
      </c>
    </row>
    <row r="75" ht="27.0" customHeight="1">
      <c r="A75" s="55" t="s">
        <v>61</v>
      </c>
      <c r="B75" s="105">
        <v>58.0</v>
      </c>
      <c r="C75" s="106" t="str">
        <f>IF(COUNTBLANK(I67:I68)=0,IF(I67&gt;I68,C68,C67),"-")</f>
        <v>-</v>
      </c>
      <c r="G75" s="107"/>
      <c r="H75" s="108"/>
      <c r="I75" s="109"/>
      <c r="J75" s="62" t="str">
        <f>C76</f>
        <v>-</v>
      </c>
      <c r="K75" s="55" t="s">
        <v>61</v>
      </c>
      <c r="L75" s="110">
        <v>60.0</v>
      </c>
      <c r="M75" s="106" t="str">
        <f>IF(COUNTBLANK(S67:S70)=0,IF(S67&gt;S68,M68,M67),"-")</f>
        <v>-</v>
      </c>
      <c r="Q75" s="107"/>
      <c r="R75" s="108"/>
      <c r="S75" s="111"/>
      <c r="T75" s="62" t="str">
        <f>M76</f>
        <v>-</v>
      </c>
      <c r="U75" s="55" t="s">
        <v>61</v>
      </c>
      <c r="V75" s="112">
        <v>62.0</v>
      </c>
      <c r="W75" s="106" t="str">
        <f>IF(COUNTBLANK(AC67:AC70)=0,IF(AC67&gt;AC68,W68,W67),"-")</f>
        <v>-</v>
      </c>
      <c r="AA75" s="107"/>
      <c r="AB75" s="108"/>
      <c r="AC75" s="113"/>
      <c r="AD75" s="62" t="str">
        <f>W76</f>
        <v>-</v>
      </c>
      <c r="AE75" s="55"/>
      <c r="AF75" s="114">
        <v>64.0</v>
      </c>
      <c r="AG75" s="106" t="str">
        <f>IF(COUNTBLANK(AM67:AM70)=0,IF(AM67&gt;AM68,AG68,AG67),"-")</f>
        <v>-</v>
      </c>
      <c r="AK75" s="107"/>
      <c r="AL75" s="108"/>
      <c r="AM75" s="115"/>
      <c r="AN75" s="62" t="str">
        <f>AG76</f>
        <v>-</v>
      </c>
    </row>
    <row r="76" ht="27.0" customHeight="1">
      <c r="A76" s="55" t="s">
        <v>61</v>
      </c>
      <c r="B76" s="116"/>
      <c r="C76" s="169" t="str">
        <f>IF(COUNTBLANK(I69:I70)=0,IF(I69&gt;I70,C70,C69),"-")</f>
        <v>-</v>
      </c>
      <c r="D76" s="170"/>
      <c r="E76" s="170"/>
      <c r="F76" s="170"/>
      <c r="G76" s="171"/>
      <c r="H76" s="172"/>
      <c r="I76" s="173"/>
      <c r="J76" s="62" t="str">
        <f>C75</f>
        <v>-</v>
      </c>
      <c r="K76" s="55" t="s">
        <v>61</v>
      </c>
      <c r="L76" s="121"/>
      <c r="M76" s="122" t="str">
        <f>IF(COUNTBLANK(S67:S70)=0,IF(S69&gt;S70,M70,M69),"-")</f>
        <v>-</v>
      </c>
      <c r="N76" s="123"/>
      <c r="O76" s="123"/>
      <c r="P76" s="123"/>
      <c r="Q76" s="124"/>
      <c r="R76" s="125"/>
      <c r="S76" s="126"/>
      <c r="T76" s="62" t="str">
        <f>M75</f>
        <v>-</v>
      </c>
      <c r="U76" s="55" t="s">
        <v>61</v>
      </c>
      <c r="V76" s="127"/>
      <c r="W76" s="128" t="str">
        <f>IF(COUNTBLANK(AC67:AC70)=0,IF(AC69&gt;AC70,W70,W69),"-")</f>
        <v>-</v>
      </c>
      <c r="X76" s="129"/>
      <c r="Y76" s="129"/>
      <c r="Z76" s="129"/>
      <c r="AA76" s="130"/>
      <c r="AB76" s="131"/>
      <c r="AC76" s="132"/>
      <c r="AD76" s="62" t="str">
        <f>W75</f>
        <v>-</v>
      </c>
      <c r="AE76" s="55"/>
      <c r="AF76" s="133"/>
      <c r="AG76" s="174" t="str">
        <f>IF(COUNTBLANK(AM67:AM70)=0,IF(AM69&gt;AM70,AG70,AG69),"-")</f>
        <v>-</v>
      </c>
      <c r="AH76" s="175"/>
      <c r="AI76" s="175"/>
      <c r="AJ76" s="175"/>
      <c r="AK76" s="176"/>
      <c r="AL76" s="177"/>
      <c r="AM76" s="178"/>
      <c r="AN76" s="62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64"/>
      <c r="B78" s="49" t="str">
        <f>B55</f>
        <v>BARRAGES : 15H45 - 17H15</v>
      </c>
      <c r="C78" s="165"/>
      <c r="D78" s="165"/>
      <c r="E78" s="165"/>
      <c r="F78" s="165"/>
      <c r="G78" s="165"/>
      <c r="H78" s="50" t="s">
        <v>54</v>
      </c>
      <c r="I78" s="51" t="s">
        <v>55</v>
      </c>
      <c r="J78" s="164"/>
      <c r="K78" s="164"/>
      <c r="L78" s="166" t="str">
        <f>B78</f>
        <v>BARRAGES : 15H45 - 17H15</v>
      </c>
      <c r="M78" s="165"/>
      <c r="N78" s="165"/>
      <c r="O78" s="165"/>
      <c r="P78" s="165"/>
      <c r="Q78" s="165"/>
      <c r="R78" s="50" t="s">
        <v>54</v>
      </c>
      <c r="S78" s="51" t="s">
        <v>55</v>
      </c>
      <c r="T78" s="164"/>
      <c r="U78" s="164"/>
      <c r="V78" s="167" t="str">
        <f>B78</f>
        <v>BARRAGES : 15H45 - 17H15</v>
      </c>
      <c r="W78" s="165"/>
      <c r="X78" s="165"/>
      <c r="Y78" s="165"/>
      <c r="Z78" s="165"/>
      <c r="AA78" s="165"/>
      <c r="AB78" s="50" t="s">
        <v>54</v>
      </c>
      <c r="AC78" s="51" t="s">
        <v>55</v>
      </c>
      <c r="AD78" s="164"/>
      <c r="AE78" s="164"/>
      <c r="AF78" s="168" t="str">
        <f>B78</f>
        <v>BARRAGES : 15H45 - 17H15</v>
      </c>
      <c r="AG78" s="165"/>
      <c r="AH78" s="165"/>
      <c r="AI78" s="165"/>
      <c r="AJ78" s="165"/>
      <c r="AK78" s="165"/>
      <c r="AL78" s="50" t="s">
        <v>54</v>
      </c>
      <c r="AM78" s="51" t="s">
        <v>55</v>
      </c>
      <c r="AN78" s="164"/>
    </row>
    <row r="79" ht="27.0" customHeight="1">
      <c r="A79" s="55" t="s">
        <v>63</v>
      </c>
      <c r="B79" s="56">
        <v>71.0</v>
      </c>
      <c r="C79" s="57" t="str">
        <f>IF(COUNTBLANK(I73:I76)=0,IF(I73&gt;I74,C74,C73),"-")</f>
        <v>-</v>
      </c>
      <c r="D79" s="58"/>
      <c r="E79" s="58"/>
      <c r="F79" s="58"/>
      <c r="G79" s="59"/>
      <c r="H79" s="60"/>
      <c r="I79" s="61"/>
      <c r="J79" s="62" t="str">
        <f>C80</f>
        <v>-</v>
      </c>
      <c r="K79" s="55" t="s">
        <v>63</v>
      </c>
      <c r="L79" s="63">
        <v>72.0</v>
      </c>
      <c r="M79" s="64" t="str">
        <f>IF(COUNTBLANK(S73:S76)=0,IF(S73&gt;S74,M74,M73),"-")</f>
        <v>-</v>
      </c>
      <c r="N79" s="65"/>
      <c r="O79" s="65"/>
      <c r="P79" s="65"/>
      <c r="Q79" s="66"/>
      <c r="R79" s="67"/>
      <c r="S79" s="68"/>
      <c r="T79" s="62" t="str">
        <f>M80</f>
        <v>-</v>
      </c>
      <c r="U79" s="55" t="s">
        <v>63</v>
      </c>
      <c r="V79" s="69">
        <v>73.0</v>
      </c>
      <c r="W79" s="70" t="str">
        <f>IF(COUNTBLANK(AC73:AC76)=0,IF(AC73&gt;AC74,W74,W73),"-")</f>
        <v>-</v>
      </c>
      <c r="X79" s="71"/>
      <c r="Y79" s="71"/>
      <c r="Z79" s="71"/>
      <c r="AA79" s="72"/>
      <c r="AB79" s="73"/>
      <c r="AC79" s="74"/>
      <c r="AD79" s="62" t="str">
        <f>W80</f>
        <v>-</v>
      </c>
      <c r="AE79" s="55"/>
      <c r="AF79" s="75">
        <v>74.0</v>
      </c>
      <c r="AG79" s="76" t="str">
        <f>IF(COUNTBLANK(AM73:AM76)=0,IF(AM73&gt;AM74,AG74,AG73),"-")</f>
        <v>-</v>
      </c>
      <c r="AH79" s="77"/>
      <c r="AI79" s="77"/>
      <c r="AJ79" s="77"/>
      <c r="AK79" s="78"/>
      <c r="AL79" s="79"/>
      <c r="AM79" s="80"/>
      <c r="AN79" s="62" t="str">
        <f>AG80</f>
        <v>-</v>
      </c>
    </row>
    <row r="80" ht="27.0" customHeight="1">
      <c r="A80" s="55" t="s">
        <v>63</v>
      </c>
      <c r="B80" s="116"/>
      <c r="C80" s="169" t="str">
        <f>IF(COUNTBLANK(I73:I76)=0,IF(I75&gt;I76,C75,C76),"-")</f>
        <v>-</v>
      </c>
      <c r="D80" s="170"/>
      <c r="E80" s="170"/>
      <c r="F80" s="170"/>
      <c r="G80" s="171"/>
      <c r="H80" s="172"/>
      <c r="I80" s="173"/>
      <c r="J80" s="62" t="str">
        <f>C79</f>
        <v>-</v>
      </c>
      <c r="K80" s="55" t="s">
        <v>63</v>
      </c>
      <c r="L80" s="121"/>
      <c r="M80" s="122" t="str">
        <f>IF(COUNTBLANK(S73:S76)=0,IF(S75&gt;S76,M75,M76),"-")</f>
        <v>-</v>
      </c>
      <c r="N80" s="123"/>
      <c r="O80" s="123"/>
      <c r="P80" s="123"/>
      <c r="Q80" s="124"/>
      <c r="R80" s="125"/>
      <c r="S80" s="126"/>
      <c r="T80" s="62" t="str">
        <f>M79</f>
        <v>-</v>
      </c>
      <c r="U80" s="55" t="s">
        <v>63</v>
      </c>
      <c r="V80" s="127"/>
      <c r="W80" s="128" t="str">
        <f>IF(COUNTBLANK(AC73:AC76)=0,IF(AC75&gt;AC76,W75,W76),"-")</f>
        <v>-</v>
      </c>
      <c r="X80" s="129"/>
      <c r="Y80" s="129"/>
      <c r="Z80" s="129"/>
      <c r="AA80" s="130"/>
      <c r="AB80" s="131"/>
      <c r="AC80" s="132"/>
      <c r="AD80" s="62" t="str">
        <f>W79</f>
        <v>-</v>
      </c>
      <c r="AE80" s="55"/>
      <c r="AF80" s="133"/>
      <c r="AG80" s="174" t="str">
        <f>IF(COUNTBLANK(AM73:AM76)=0,IF(AM75&gt;AM76,AG75,AG76),"-")</f>
        <v>-</v>
      </c>
      <c r="AH80" s="175"/>
      <c r="AI80" s="175"/>
      <c r="AJ80" s="175"/>
      <c r="AK80" s="176"/>
      <c r="AL80" s="177"/>
      <c r="AM80" s="178"/>
      <c r="AN80" s="62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189"/>
      <c r="B82" s="190"/>
      <c r="C82" s="191"/>
      <c r="D82" s="191"/>
      <c r="E82" s="191"/>
      <c r="F82" s="191"/>
      <c r="G82" s="191"/>
      <c r="H82" s="191"/>
      <c r="I82" s="192"/>
      <c r="J82" s="189"/>
      <c r="K82" s="189"/>
      <c r="L82" s="190"/>
      <c r="M82" s="191"/>
      <c r="N82" s="191"/>
      <c r="O82" s="191"/>
      <c r="P82" s="191"/>
      <c r="Q82" s="191"/>
      <c r="R82" s="191"/>
      <c r="S82" s="191"/>
      <c r="T82" s="189"/>
      <c r="U82" s="189"/>
      <c r="V82" s="190"/>
      <c r="W82" s="191"/>
      <c r="X82" s="191"/>
      <c r="Y82" s="191"/>
      <c r="Z82" s="191"/>
      <c r="AA82" s="191"/>
      <c r="AB82" s="191"/>
      <c r="AC82" s="191"/>
      <c r="AD82" s="189"/>
      <c r="AE82" s="189"/>
      <c r="AF82" s="190"/>
      <c r="AG82" s="191"/>
      <c r="AH82" s="191"/>
      <c r="AI82" s="191"/>
      <c r="AJ82" s="191"/>
      <c r="AK82" s="191"/>
      <c r="AL82" s="191"/>
      <c r="AM82" s="191"/>
      <c r="AN82" s="189"/>
    </row>
    <row r="83" ht="27.0" customHeight="1">
      <c r="A83" s="8"/>
      <c r="B83" s="193" t="s">
        <v>180</v>
      </c>
      <c r="C83" s="194" t="str">
        <f>IF(COUNTBLANK(I73:I76)=0,IF(I73&gt;I74,C73,C74),"-")</f>
        <v>-</v>
      </c>
      <c r="D83" s="58"/>
      <c r="E83" s="58"/>
      <c r="F83" s="58"/>
      <c r="G83" s="58"/>
      <c r="H83" s="195"/>
      <c r="I83" s="196"/>
      <c r="J83" s="8"/>
      <c r="K83" s="8"/>
      <c r="L83" s="197" t="s">
        <v>181</v>
      </c>
      <c r="M83" s="198" t="str">
        <f>IF(COUNTBLANK(S73:S76)=0,IF(S73&gt;S74,M73,M74),"-")</f>
        <v>-</v>
      </c>
      <c r="N83" s="65"/>
      <c r="O83" s="65"/>
      <c r="P83" s="65"/>
      <c r="Q83" s="65"/>
      <c r="R83" s="199"/>
      <c r="S83" s="200"/>
      <c r="T83" s="8"/>
      <c r="U83" s="8"/>
      <c r="V83" s="201" t="s">
        <v>182</v>
      </c>
      <c r="W83" s="202" t="str">
        <f>IF(COUNTBLANK(AC73:AC76)=0,IF(AC73&gt;AC74,W73,W74),"-")</f>
        <v>-</v>
      </c>
      <c r="X83" s="71"/>
      <c r="Y83" s="71"/>
      <c r="Z83" s="71"/>
      <c r="AA83" s="71"/>
      <c r="AB83" s="203"/>
      <c r="AC83" s="204"/>
      <c r="AD83" s="8"/>
      <c r="AE83" s="8"/>
      <c r="AF83" s="205" t="s">
        <v>183</v>
      </c>
      <c r="AG83" s="206" t="str">
        <f>IF(COUNTBLANK(AM73:AM76)=0,IF(AM73&gt;AM74,AG73,AG74),"-")</f>
        <v>-</v>
      </c>
      <c r="AH83" s="77"/>
      <c r="AI83" s="77"/>
      <c r="AJ83" s="77"/>
      <c r="AK83" s="77"/>
      <c r="AL83" s="207"/>
      <c r="AM83" s="208"/>
      <c r="AN83" s="8"/>
    </row>
    <row r="84" ht="27.0" customHeight="1">
      <c r="A84" s="8"/>
      <c r="B84" s="209" t="s">
        <v>184</v>
      </c>
      <c r="C84" s="210" t="str">
        <f>IF(COUNTBLANK(I79:I80)=0,IF(I79&gt;I80,C79,C80),"-")</f>
        <v>-</v>
      </c>
      <c r="H84" s="211"/>
      <c r="I84" s="212"/>
      <c r="J84" s="8"/>
      <c r="K84" s="8"/>
      <c r="L84" s="213" t="s">
        <v>185</v>
      </c>
      <c r="M84" s="214" t="str">
        <f>IF(COUNTBLANK(S79:S80)=0,IF(S79&gt;S80,M79,M80),"-")</f>
        <v>-</v>
      </c>
      <c r="R84" s="215"/>
      <c r="S84" s="216"/>
      <c r="T84" s="8"/>
      <c r="U84" s="8"/>
      <c r="V84" s="217" t="s">
        <v>186</v>
      </c>
      <c r="W84" s="218" t="str">
        <f>IF(COUNTBLANK(AC79:AC80)=0,IF(AC79&gt;AC80,W79,W80),"-")</f>
        <v>-</v>
      </c>
      <c r="AB84" s="219"/>
      <c r="AC84" s="220"/>
      <c r="AD84" s="8"/>
      <c r="AE84" s="8"/>
      <c r="AF84" s="221" t="s">
        <v>187</v>
      </c>
      <c r="AG84" s="222" t="str">
        <f>IF(COUNTBLANK(AM79:AM80)=0,IF(AM79&gt;AM80,AG79,AG80),"-")</f>
        <v>-</v>
      </c>
      <c r="AL84" s="223"/>
      <c r="AM84" s="224"/>
      <c r="AN84" s="8"/>
    </row>
    <row r="85" ht="27.0" customHeight="1">
      <c r="A85" s="8"/>
      <c r="B85" s="225" t="s">
        <v>188</v>
      </c>
      <c r="C85" s="226" t="str">
        <f>IF(COUNTBLANK(I79:I80)=0,IF(I79&gt;I80,C80,C79),"-")</f>
        <v>-</v>
      </c>
      <c r="H85" s="227"/>
      <c r="I85" s="228"/>
      <c r="J85" s="8"/>
      <c r="K85" s="8"/>
      <c r="L85" s="229" t="s">
        <v>189</v>
      </c>
      <c r="M85" s="226" t="str">
        <f>IF(COUNTBLANK(S79:S80)=0,IF(S79&gt;S80,M80,M79),"-")</f>
        <v>-</v>
      </c>
      <c r="R85" s="227"/>
      <c r="S85" s="230"/>
      <c r="T85" s="8"/>
      <c r="U85" s="8"/>
      <c r="V85" s="231" t="s">
        <v>190</v>
      </c>
      <c r="W85" s="226" t="str">
        <f>IF(COUNTBLANK(AC79:AC80)=0,IF(AC79&gt;AC80,W80,W79),"-")</f>
        <v>-</v>
      </c>
      <c r="AB85" s="227"/>
      <c r="AC85" s="232"/>
      <c r="AD85" s="8"/>
      <c r="AE85" s="8"/>
      <c r="AF85" s="233" t="s">
        <v>191</v>
      </c>
      <c r="AG85" s="226" t="str">
        <f>IF(COUNTBLANK(AM79:AM80)=0,IF(AM79&gt;AM80,AG80,AG79),"-")</f>
        <v>-</v>
      </c>
      <c r="AL85" s="227"/>
      <c r="AM85" s="234"/>
      <c r="AN85" s="8"/>
    </row>
    <row r="86" ht="27.0" customHeight="1">
      <c r="A86" s="8"/>
      <c r="B86" s="235" t="s">
        <v>192</v>
      </c>
      <c r="C86" s="236" t="str">
        <f>IF(COUNTBLANK(I73:I76)=0,IF(I75&gt;I76,C76,C75),"-")</f>
        <v>-</v>
      </c>
      <c r="D86" s="170"/>
      <c r="E86" s="170"/>
      <c r="F86" s="170"/>
      <c r="G86" s="170"/>
      <c r="H86" s="237"/>
      <c r="I86" s="238"/>
      <c r="J86" s="8"/>
      <c r="K86" s="8"/>
      <c r="L86" s="239" t="s">
        <v>193</v>
      </c>
      <c r="M86" s="240" t="str">
        <f>IF(COUNTBLANK(S73:S76)=0,IF(S75&gt;S76,M76,M75),"-")</f>
        <v>-</v>
      </c>
      <c r="N86" s="123"/>
      <c r="O86" s="123"/>
      <c r="P86" s="123"/>
      <c r="Q86" s="123"/>
      <c r="R86" s="241"/>
      <c r="S86" s="242"/>
      <c r="T86" s="8"/>
      <c r="U86" s="8"/>
      <c r="V86" s="243" t="s">
        <v>194</v>
      </c>
      <c r="W86" s="244" t="str">
        <f>IF(COUNTBLANK(AC73:AC76)=0,IF(AC75&gt;AC76,W76,W75),"-")</f>
        <v>-</v>
      </c>
      <c r="X86" s="129"/>
      <c r="Y86" s="129"/>
      <c r="Z86" s="129"/>
      <c r="AA86" s="129"/>
      <c r="AB86" s="245"/>
      <c r="AC86" s="246"/>
      <c r="AD86" s="8"/>
      <c r="AE86" s="8"/>
      <c r="AF86" s="247" t="s">
        <v>195</v>
      </c>
      <c r="AG86" s="248" t="str">
        <f>IF(COUNTBLANK(AM73:AM76)=0,IF(AM75&gt;AM76,AG76,AG75),"-")</f>
        <v>-</v>
      </c>
      <c r="AH86" s="175"/>
      <c r="AI86" s="175"/>
      <c r="AJ86" s="175"/>
      <c r="AK86" s="175"/>
      <c r="AL86" s="249"/>
      <c r="AM86" s="250"/>
      <c r="AN86" s="8"/>
    </row>
    <row r="87" ht="1.5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38" t="s">
        <v>196</v>
      </c>
    </row>
    <row r="89" ht="9.0" customHeight="1">
      <c r="H89" s="8"/>
      <c r="I89" s="8"/>
      <c r="J89" s="8"/>
      <c r="K89" s="8"/>
      <c r="L89" s="8"/>
      <c r="M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ht="13.5" customHeight="1">
      <c r="B90" s="315" t="s">
        <v>197</v>
      </c>
      <c r="C90" s="316"/>
      <c r="D90" s="316"/>
      <c r="E90" s="316"/>
      <c r="F90" s="316"/>
      <c r="G90" s="316"/>
      <c r="H90" s="317" t="s">
        <v>198</v>
      </c>
      <c r="I90" s="318"/>
      <c r="J90" s="8"/>
      <c r="K90" s="8"/>
      <c r="L90" s="8"/>
      <c r="M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3.5" customHeight="1">
      <c r="A91" s="258" t="s">
        <v>199</v>
      </c>
      <c r="B91" s="319">
        <v>17.0</v>
      </c>
      <c r="C91" s="226" t="str">
        <f>IFERROR(VLOOKUP(A91,$B$60:$G$63,2,FALSE),IFERROR(VLOOKUP(A91,$L$60:$Q$63,2,FALSE),IFERROR(VLOOKUP(A91,$V$60:$AA$63,2,FALSE),IFERROR(VLOOKUP(A91,$AF$60:$AK$63,2,FALSE),IFERROR(VLOOKUP(A91,$B$83:$G$86,2,FALSE),IFERROR(VLOOKUP(A91,$L$83:$Q$86,2,FALSE),IFERROR(VLOOKUP(A91,$V$83:$AA$86,2,FALSE),IFERROR(VLOOKUP(A91,$AF$83:$AK$86,2,FALSE),""))))))))</f>
        <v>-</v>
      </c>
      <c r="G91" s="261"/>
      <c r="H91" s="262"/>
      <c r="I91" s="320"/>
      <c r="J91" s="8"/>
      <c r="K91" s="8"/>
      <c r="L91" s="8"/>
      <c r="M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ht="13.5" customHeight="1">
      <c r="B92" s="321"/>
      <c r="G92" s="261"/>
      <c r="I92" s="322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customHeight="1">
      <c r="A93" s="258" t="s">
        <v>200</v>
      </c>
      <c r="B93" s="321"/>
      <c r="C93" s="323" t="str">
        <f>IFERROR(VLOOKUP(A93,$B$60:$G$63,2,FALSE),IFERROR(VLOOKUP(A93,$L$60:$Q$63,2,FALSE),IFERROR(VLOOKUP(A93,$V$60:$AA$63,2,FALSE),IFERROR(VLOOKUP(A93,$AF$60:$AK$63,2,FALSE),IFERROR(VLOOKUP(A93,$B$83:$G$86,2,FALSE),IFERROR(VLOOKUP(A93,$L$83:$Q$86,2,FALSE),IFERROR(VLOOKUP(A93,$V$83:$AA$86,2,FALSE),IFERROR(VLOOKUP(A93,$AF$83:$AK$86,2,FALSE),""))))))))</f>
        <v>-</v>
      </c>
      <c r="G93" s="261"/>
      <c r="H93" s="324"/>
      <c r="I93" s="325"/>
      <c r="J93" s="326"/>
      <c r="K93" s="253"/>
      <c r="L93" s="254" t="s">
        <v>81</v>
      </c>
      <c r="M93" s="255"/>
      <c r="N93" s="255"/>
      <c r="O93" s="255"/>
      <c r="P93" s="255"/>
      <c r="Q93" s="255"/>
      <c r="R93" s="256" t="s">
        <v>82</v>
      </c>
      <c r="S93" s="257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3.5" customHeight="1">
      <c r="B94" s="327"/>
      <c r="C94" s="328"/>
      <c r="D94" s="328"/>
      <c r="E94" s="328"/>
      <c r="F94" s="328"/>
      <c r="G94" s="329"/>
      <c r="H94" s="328"/>
      <c r="I94" s="330"/>
      <c r="J94" s="331"/>
      <c r="K94" s="332"/>
      <c r="L94" s="260">
        <v>10.0</v>
      </c>
      <c r="M94" s="226" t="str">
        <f>IF(COUNTBLANK(I91:I94)=2,IF(I91&gt;I93,C91,C93),"")</f>
        <v/>
      </c>
      <c r="Q94" s="261"/>
      <c r="R94" s="262"/>
      <c r="S94" s="263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3.5" customHeight="1">
      <c r="H95" s="8"/>
      <c r="I95" s="8"/>
      <c r="J95" s="331"/>
      <c r="K95" s="333"/>
      <c r="L95" s="261"/>
      <c r="Q95" s="261"/>
      <c r="S95" s="259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3.5" customHeight="1">
      <c r="B96" s="315" t="s">
        <v>197</v>
      </c>
      <c r="C96" s="316"/>
      <c r="D96" s="316"/>
      <c r="E96" s="316"/>
      <c r="F96" s="316"/>
      <c r="G96" s="316"/>
      <c r="H96" s="317" t="str">
        <f>H90</f>
        <v>18H00 - 19H30</v>
      </c>
      <c r="I96" s="318"/>
      <c r="J96" s="331"/>
      <c r="K96" s="332"/>
      <c r="L96" s="261"/>
      <c r="M96" s="218" t="str">
        <f>IF(COUNTBLANK(I97:I100)=2,IF(I97&gt;I99,C97,C99),"")</f>
        <v/>
      </c>
      <c r="Q96" s="261"/>
      <c r="R96" s="264"/>
      <c r="S96" s="265"/>
      <c r="T96" s="334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3.5" customHeight="1">
      <c r="A97" s="258" t="s">
        <v>201</v>
      </c>
      <c r="B97" s="319">
        <v>18.0</v>
      </c>
      <c r="C97" s="226" t="str">
        <f>IFERROR(VLOOKUP(A97,$B$60:$G$63,2,FALSE),IFERROR(VLOOKUP(A97,$L$60:$Q$63,2,FALSE),IFERROR(VLOOKUP(A97,$V$60:$AA$63,2,FALSE),IFERROR(VLOOKUP(A97,$AF$60:$AK$63,2,FALSE),IFERROR(VLOOKUP(A97,$B$83:$G$86,2,FALSE),IFERROR(VLOOKUP(A97,$L$83:$Q$86,2,FALSE),IFERROR(VLOOKUP(A97,$V$83:$AA$86,2,FALSE),IFERROR(VLOOKUP(A97,$AF$83:$AK$86,2,FALSE),""))))))))</f>
        <v>-</v>
      </c>
      <c r="G97" s="261"/>
      <c r="H97" s="262"/>
      <c r="I97" s="320"/>
      <c r="J97" s="331"/>
      <c r="K97" s="332"/>
      <c r="L97" s="272"/>
      <c r="M97" s="273"/>
      <c r="N97" s="273"/>
      <c r="O97" s="273"/>
      <c r="P97" s="273"/>
      <c r="Q97" s="272"/>
      <c r="R97" s="273"/>
      <c r="S97" s="274"/>
      <c r="T97" s="335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3.5" customHeight="1">
      <c r="B98" s="321"/>
      <c r="G98" s="261"/>
      <c r="I98" s="322"/>
      <c r="J98" s="336"/>
      <c r="K98" s="8"/>
      <c r="L98" s="8"/>
      <c r="M98" s="8"/>
      <c r="T98" s="335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3.5" customHeight="1">
      <c r="A99" s="258" t="s">
        <v>202</v>
      </c>
      <c r="B99" s="321"/>
      <c r="C99" s="323" t="str">
        <f>IFERROR(VLOOKUP(A99,$B$60:$G$63,2,FALSE),IFERROR(VLOOKUP(A99,$L$60:$Q$63,2,FALSE),IFERROR(VLOOKUP(A99,$V$60:$AA$63,2,FALSE),IFERROR(VLOOKUP(A99,$AF$60:$AK$63,2,FALSE),IFERROR(VLOOKUP(A99,$B$83:$G$86,2,FALSE),IFERROR(VLOOKUP(A99,$L$83:$Q$86,2,FALSE),IFERROR(VLOOKUP(A99,$V$83:$AA$86,2,FALSE),IFERROR(VLOOKUP(A99,$AF$83:$AK$86,2,FALSE),""))))))))</f>
        <v>-</v>
      </c>
      <c r="G99" s="261"/>
      <c r="H99" s="324"/>
      <c r="I99" s="325"/>
      <c r="J99" s="8"/>
      <c r="K99" s="8"/>
      <c r="L99" s="8"/>
      <c r="M99" s="8"/>
      <c r="T99" s="335"/>
      <c r="U99" s="8"/>
      <c r="V99" s="267" t="s">
        <v>85</v>
      </c>
      <c r="W99" s="269"/>
      <c r="X99" s="269"/>
      <c r="Y99" s="269"/>
      <c r="Z99" s="269"/>
      <c r="AA99" s="269"/>
      <c r="AB99" s="270" t="s">
        <v>86</v>
      </c>
      <c r="AC99" s="271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3.5" customHeight="1">
      <c r="B100" s="327"/>
      <c r="C100" s="328"/>
      <c r="D100" s="328"/>
      <c r="E100" s="328"/>
      <c r="F100" s="328"/>
      <c r="G100" s="329"/>
      <c r="H100" s="328"/>
      <c r="I100" s="330"/>
      <c r="J100" s="8"/>
      <c r="K100" s="8"/>
      <c r="L100" s="8"/>
      <c r="M100" s="8"/>
      <c r="T100" s="335"/>
      <c r="U100" s="8"/>
      <c r="V100" s="276">
        <v>11.0</v>
      </c>
      <c r="W100" s="277" t="str">
        <f>IF(COUNTBLANK(S94:S97)=2,IF(S94&gt;S96,M94,M96),"")</f>
        <v/>
      </c>
      <c r="AA100" s="261"/>
      <c r="AB100" s="262"/>
      <c r="AC100" s="27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3.5" customHeight="1">
      <c r="H101" s="8"/>
      <c r="I101" s="8"/>
      <c r="J101" s="8"/>
      <c r="K101" s="8"/>
      <c r="L101" s="8"/>
      <c r="M101" s="8"/>
      <c r="T101" s="335"/>
      <c r="U101" s="279"/>
      <c r="V101" s="280"/>
      <c r="AA101" s="261"/>
      <c r="AC101" s="281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3.5" customHeight="1">
      <c r="B102" s="315" t="s">
        <v>197</v>
      </c>
      <c r="C102" s="316"/>
      <c r="D102" s="316"/>
      <c r="E102" s="316"/>
      <c r="F102" s="316"/>
      <c r="G102" s="316"/>
      <c r="H102" s="317" t="str">
        <f>H90</f>
        <v>18H00 - 19H30</v>
      </c>
      <c r="I102" s="318"/>
      <c r="J102" s="8"/>
      <c r="K102" s="8"/>
      <c r="L102" s="8"/>
      <c r="M102" s="8"/>
      <c r="T102" s="335"/>
      <c r="U102" s="8"/>
      <c r="V102" s="280"/>
      <c r="W102" s="283" t="str">
        <f>IF(COUNTBLANK(S106:S109)=2,IF(S106&gt;S108,M106,M108),"")</f>
        <v/>
      </c>
      <c r="AA102" s="261"/>
      <c r="AB102" s="284"/>
      <c r="AC102" s="285"/>
      <c r="AD102" s="337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3.5" customHeight="1">
      <c r="A103" s="258" t="s">
        <v>203</v>
      </c>
      <c r="B103" s="319">
        <v>19.0</v>
      </c>
      <c r="C103" s="226" t="str">
        <f>IFERROR(VLOOKUP(A103,$B$60:$G$63,2,FALSE),IFERROR(VLOOKUP(A103,$L$60:$Q$63,2,FALSE),IFERROR(VLOOKUP(A103,$V$60:$AA$63,2,FALSE),IFERROR(VLOOKUP(A103,$AF$60:$AK$63,2,FALSE),IFERROR(VLOOKUP(A103,$B$83:$G$86,2,FALSE),IFERROR(VLOOKUP(A103,$L$83:$Q$86,2,FALSE),IFERROR(VLOOKUP(A103,$V$83:$AA$86,2,FALSE),IFERROR(VLOOKUP(A103,$AF$83:$AK$86,2,FALSE),""))))))))</f>
        <v>-</v>
      </c>
      <c r="G103" s="261"/>
      <c r="H103" s="262"/>
      <c r="I103" s="320"/>
      <c r="J103" s="8"/>
      <c r="K103" s="8"/>
      <c r="L103" s="8"/>
      <c r="M103" s="8"/>
      <c r="T103" s="335"/>
      <c r="U103" s="8"/>
      <c r="V103" s="287"/>
      <c r="W103" s="288"/>
      <c r="X103" s="288"/>
      <c r="Y103" s="288"/>
      <c r="Z103" s="288"/>
      <c r="AA103" s="289"/>
      <c r="AB103" s="288"/>
      <c r="AC103" s="290"/>
      <c r="AD103" s="33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ht="13.5" customHeight="1">
      <c r="B104" s="321"/>
      <c r="G104" s="261"/>
      <c r="I104" s="322"/>
      <c r="J104" s="8"/>
      <c r="K104" s="8"/>
      <c r="L104" s="8"/>
      <c r="M104" s="8"/>
      <c r="T104" s="335"/>
      <c r="AD104" s="33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ht="13.5" customHeight="1">
      <c r="A105" s="258" t="s">
        <v>204</v>
      </c>
      <c r="B105" s="321"/>
      <c r="C105" s="323" t="str">
        <f>IFERROR(VLOOKUP(A105,$B$60:$G$63,2,FALSE),IFERROR(VLOOKUP(A105,$L$60:$Q$63,2,FALSE),IFERROR(VLOOKUP(A105,$V$60:$AA$63,2,FALSE),IFERROR(VLOOKUP(A105,$AF$60:$AK$63,2,FALSE),IFERROR(VLOOKUP(A105,$B$83:$G$86,2,FALSE),IFERROR(VLOOKUP(A105,$L$83:$Q$86,2,FALSE),IFERROR(VLOOKUP(A105,$V$83:$AA$86,2,FALSE),IFERROR(VLOOKUP(A105,$AF$83:$AK$86,2,FALSE),""))))))))</f>
        <v>-</v>
      </c>
      <c r="G105" s="261"/>
      <c r="H105" s="324"/>
      <c r="I105" s="325"/>
      <c r="J105" s="326"/>
      <c r="K105" s="253"/>
      <c r="L105" s="254" t="s">
        <v>81</v>
      </c>
      <c r="M105" s="255"/>
      <c r="N105" s="255"/>
      <c r="O105" s="255"/>
      <c r="P105" s="255"/>
      <c r="Q105" s="255"/>
      <c r="R105" s="256" t="str">
        <f>R93</f>
        <v>10H15 - 11H45</v>
      </c>
      <c r="S105" s="257"/>
      <c r="T105" s="335"/>
      <c r="AD105" s="33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ht="13.5" customHeight="1">
      <c r="B106" s="327"/>
      <c r="C106" s="328"/>
      <c r="D106" s="328"/>
      <c r="E106" s="328"/>
      <c r="F106" s="328"/>
      <c r="G106" s="329"/>
      <c r="H106" s="328"/>
      <c r="I106" s="330"/>
      <c r="J106" s="331"/>
      <c r="K106" s="332"/>
      <c r="L106" s="260">
        <v>12.0</v>
      </c>
      <c r="M106" s="226" t="str">
        <f>IF(COUNTBLANK(I103:I106)=2,IF(I103&gt;I105,C103,C105),"")</f>
        <v/>
      </c>
      <c r="Q106" s="261"/>
      <c r="R106" s="262"/>
      <c r="S106" s="263"/>
      <c r="T106" s="335"/>
      <c r="AD106" s="33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3.5" customHeight="1">
      <c r="H107" s="8"/>
      <c r="I107" s="8"/>
      <c r="J107" s="331"/>
      <c r="K107" s="333"/>
      <c r="L107" s="261"/>
      <c r="Q107" s="261"/>
      <c r="S107" s="259"/>
      <c r="T107" s="339"/>
      <c r="Y107" s="340" t="s">
        <v>0</v>
      </c>
      <c r="AD107" s="33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ht="13.5" customHeight="1">
      <c r="B108" s="315" t="s">
        <v>197</v>
      </c>
      <c r="C108" s="316"/>
      <c r="D108" s="316"/>
      <c r="E108" s="316"/>
      <c r="F108" s="316"/>
      <c r="G108" s="316"/>
      <c r="H108" s="317" t="str">
        <f>H90</f>
        <v>18H00 - 19H30</v>
      </c>
      <c r="I108" s="318"/>
      <c r="J108" s="331"/>
      <c r="K108" s="332"/>
      <c r="L108" s="261"/>
      <c r="M108" s="218" t="str">
        <f>IF(COUNTBLANK(I109:I112)=2,IF(I109&gt;I111,C109,C111),"")</f>
        <v/>
      </c>
      <c r="Q108" s="261"/>
      <c r="R108" s="264"/>
      <c r="S108" s="265"/>
      <c r="AD108" s="33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ht="13.5" customHeight="1">
      <c r="A109" s="258" t="s">
        <v>205</v>
      </c>
      <c r="B109" s="319">
        <v>20.0</v>
      </c>
      <c r="C109" s="226" t="str">
        <f>IFERROR(VLOOKUP(A109,$B$60:$G$63,2,FALSE),IFERROR(VLOOKUP(A109,$L$60:$Q$63,2,FALSE),IFERROR(VLOOKUP(A109,$V$60:$AA$63,2,FALSE),IFERROR(VLOOKUP(A109,$AF$60:$AK$63,2,FALSE),IFERROR(VLOOKUP(A109,$B$83:$G$86,2,FALSE),IFERROR(VLOOKUP(A109,$L$83:$Q$86,2,FALSE),IFERROR(VLOOKUP(A109,$V$83:$AA$86,2,FALSE),IFERROR(VLOOKUP(A109,$AF$83:$AK$86,2,FALSE),""))))))))</f>
        <v>-</v>
      </c>
      <c r="G109" s="261"/>
      <c r="H109" s="262"/>
      <c r="I109" s="320"/>
      <c r="J109" s="331"/>
      <c r="K109" s="332"/>
      <c r="L109" s="272"/>
      <c r="M109" s="273"/>
      <c r="N109" s="273"/>
      <c r="O109" s="273"/>
      <c r="P109" s="273"/>
      <c r="Q109" s="272"/>
      <c r="R109" s="273"/>
      <c r="S109" s="274"/>
      <c r="AD109" s="33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ht="13.5" customHeight="1">
      <c r="B110" s="321"/>
      <c r="G110" s="261"/>
      <c r="I110" s="322"/>
      <c r="J110" s="336"/>
      <c r="K110" s="8"/>
      <c r="L110" s="8"/>
      <c r="M110" s="8"/>
      <c r="AD110" s="338"/>
      <c r="AE110" s="8"/>
      <c r="AF110" s="8"/>
      <c r="AG110" s="8"/>
      <c r="AH110" s="8"/>
      <c r="AI110" s="8"/>
      <c r="AJ110" s="8"/>
      <c r="AK110" s="8"/>
      <c r="AL110" s="341"/>
      <c r="AM110" s="341"/>
      <c r="AN110" s="8"/>
    </row>
    <row r="111" ht="13.5" customHeight="1">
      <c r="A111" s="258" t="s">
        <v>206</v>
      </c>
      <c r="B111" s="321"/>
      <c r="C111" s="323" t="str">
        <f>IFERROR(VLOOKUP(A111,$B$60:$G$63,2,FALSE),IFERROR(VLOOKUP(A111,$L$60:$Q$63,2,FALSE),IFERROR(VLOOKUP(A111,$V$60:$AA$63,2,FALSE),IFERROR(VLOOKUP(A111,$AF$60:$AK$63,2,FALSE),IFERROR(VLOOKUP(A111,$B$83:$G$86,2,FALSE),IFERROR(VLOOKUP(A111,$L$83:$Q$86,2,FALSE),IFERROR(VLOOKUP(A111,$V$83:$AA$86,2,FALSE),IFERROR(VLOOKUP(A111,$AF$83:$AK$86,2,FALSE),""))))))))</f>
        <v>-</v>
      </c>
      <c r="G111" s="261"/>
      <c r="H111" s="324"/>
      <c r="I111" s="325"/>
      <c r="J111" s="8"/>
      <c r="K111" s="8"/>
      <c r="L111" s="8"/>
      <c r="M111" s="8"/>
      <c r="AD111" s="338"/>
      <c r="AE111" s="295"/>
      <c r="AF111" s="296" t="s">
        <v>89</v>
      </c>
      <c r="AG111" s="297"/>
      <c r="AH111" s="297"/>
      <c r="AI111" s="297"/>
      <c r="AJ111" s="297"/>
      <c r="AK111" s="297"/>
      <c r="AL111" s="298" t="s">
        <v>90</v>
      </c>
      <c r="AM111" s="299"/>
      <c r="AN111" s="8"/>
    </row>
    <row r="112" ht="13.5" customHeight="1">
      <c r="B112" s="327"/>
      <c r="C112" s="328"/>
      <c r="D112" s="328"/>
      <c r="E112" s="328"/>
      <c r="F112" s="328"/>
      <c r="G112" s="329"/>
      <c r="H112" s="328"/>
      <c r="I112" s="330"/>
      <c r="J112" s="8"/>
      <c r="K112" s="8"/>
      <c r="L112" s="8"/>
      <c r="M112" s="8"/>
      <c r="AD112" s="338"/>
      <c r="AE112" s="295"/>
      <c r="AF112" s="260">
        <v>9.0</v>
      </c>
      <c r="AG112" s="277" t="str">
        <f>IF(COUNTBLANK(AC100:AC103)=2,IF(AC100&gt;AC102,W100,W102),"")</f>
        <v/>
      </c>
      <c r="AK112" s="261"/>
      <c r="AL112" s="262"/>
      <c r="AM112" s="301"/>
      <c r="AN112" s="8"/>
    </row>
    <row r="113" ht="13.5" customHeight="1">
      <c r="H113" s="8"/>
      <c r="I113" s="8"/>
      <c r="J113" s="8"/>
      <c r="K113" s="8"/>
      <c r="L113" s="8"/>
      <c r="M113" s="8"/>
      <c r="AD113" s="338"/>
      <c r="AE113" s="302"/>
      <c r="AF113" s="261"/>
      <c r="AK113" s="261"/>
      <c r="AM113" s="303"/>
      <c r="AN113" s="8"/>
    </row>
    <row r="114" ht="13.5" customHeight="1">
      <c r="B114" s="315" t="s">
        <v>197</v>
      </c>
      <c r="C114" s="316"/>
      <c r="D114" s="316"/>
      <c r="E114" s="316"/>
      <c r="F114" s="316"/>
      <c r="G114" s="316"/>
      <c r="H114" s="317" t="str">
        <f>H90</f>
        <v>18H00 - 19H30</v>
      </c>
      <c r="I114" s="318"/>
      <c r="J114" s="8"/>
      <c r="K114" s="8"/>
      <c r="L114" s="8"/>
      <c r="M114" s="8"/>
      <c r="AD114" s="338"/>
      <c r="AE114" s="295"/>
      <c r="AF114" s="261"/>
      <c r="AG114" s="304" t="str">
        <f>IF(COUNTBLANK(AC124:AC127)=2,IF(AC124&gt;AC126,W124,W126),"")</f>
        <v/>
      </c>
      <c r="AK114" s="261"/>
      <c r="AL114" s="305"/>
      <c r="AM114" s="306"/>
      <c r="AN114" s="8"/>
    </row>
    <row r="115" ht="13.5" customHeight="1">
      <c r="A115" s="258" t="s">
        <v>207</v>
      </c>
      <c r="B115" s="319">
        <v>21.0</v>
      </c>
      <c r="C115" s="226" t="str">
        <f>IFERROR(VLOOKUP(A115,$B$60:$G$63,2,FALSE),IFERROR(VLOOKUP(A115,$L$60:$Q$63,2,FALSE),IFERROR(VLOOKUP(A115,$V$60:$AA$63,2,FALSE),IFERROR(VLOOKUP(A115,$AF$60:$AK$63,2,FALSE),IFERROR(VLOOKUP(A115,$B$83:$G$86,2,FALSE),IFERROR(VLOOKUP(A115,$L$83:$Q$86,2,FALSE),IFERROR(VLOOKUP(A115,$V$83:$AA$86,2,FALSE),IFERROR(VLOOKUP(A115,$AF$83:$AK$86,2,FALSE),""))))))))</f>
        <v>-</v>
      </c>
      <c r="G115" s="261"/>
      <c r="H115" s="262"/>
      <c r="I115" s="320"/>
      <c r="J115" s="8"/>
      <c r="K115" s="8"/>
      <c r="L115" s="8"/>
      <c r="M115" s="8"/>
      <c r="AD115" s="338"/>
      <c r="AE115" s="295"/>
      <c r="AF115" s="307"/>
      <c r="AG115" s="308"/>
      <c r="AH115" s="308"/>
      <c r="AI115" s="308"/>
      <c r="AJ115" s="308"/>
      <c r="AK115" s="307"/>
      <c r="AL115" s="308"/>
      <c r="AM115" s="299"/>
      <c r="AN115" s="8"/>
    </row>
    <row r="116" ht="13.5" customHeight="1">
      <c r="B116" s="321"/>
      <c r="G116" s="261"/>
      <c r="I116" s="322"/>
      <c r="J116" s="8"/>
      <c r="K116" s="8"/>
      <c r="L116" s="8"/>
      <c r="M116" s="8"/>
      <c r="AD116" s="33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ht="13.5" customHeight="1">
      <c r="A117" s="258" t="s">
        <v>208</v>
      </c>
      <c r="B117" s="321"/>
      <c r="C117" s="323" t="str">
        <f>IFERROR(VLOOKUP(A117,$B$60:$G$63,2,FALSE),IFERROR(VLOOKUP(A117,$L$60:$Q$63,2,FALSE),IFERROR(VLOOKUP(A117,$V$60:$AA$63,2,FALSE),IFERROR(VLOOKUP(A117,$AF$60:$AK$63,2,FALSE),IFERROR(VLOOKUP(A117,$B$83:$G$86,2,FALSE),IFERROR(VLOOKUP(A117,$L$83:$Q$86,2,FALSE),IFERROR(VLOOKUP(A117,$V$83:$AA$86,2,FALSE),IFERROR(VLOOKUP(A117,$AF$83:$AK$86,2,FALSE),""))))))))</f>
        <v>-</v>
      </c>
      <c r="G117" s="261"/>
      <c r="H117" s="324"/>
      <c r="I117" s="325"/>
      <c r="J117" s="326"/>
      <c r="K117" s="253"/>
      <c r="L117" s="254" t="s">
        <v>81</v>
      </c>
      <c r="M117" s="255"/>
      <c r="N117" s="255"/>
      <c r="O117" s="255"/>
      <c r="P117" s="255"/>
      <c r="Q117" s="255"/>
      <c r="R117" s="256" t="str">
        <f>R105</f>
        <v>10H15 - 11H45</v>
      </c>
      <c r="S117" s="257"/>
      <c r="AD117" s="33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ht="13.5" customHeight="1">
      <c r="B118" s="327"/>
      <c r="C118" s="328"/>
      <c r="D118" s="328"/>
      <c r="E118" s="328"/>
      <c r="F118" s="328"/>
      <c r="G118" s="329"/>
      <c r="H118" s="328"/>
      <c r="I118" s="330"/>
      <c r="J118" s="331"/>
      <c r="K118" s="332"/>
      <c r="L118" s="260">
        <v>14.0</v>
      </c>
      <c r="M118" s="226" t="str">
        <f>IF(COUNTBLANK(I115:I118)=2,IF(I115&gt;I117,C115,C117),"")</f>
        <v/>
      </c>
      <c r="Q118" s="261"/>
      <c r="R118" s="262"/>
      <c r="S118" s="263"/>
      <c r="AD118" s="33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ht="13.5" customHeight="1">
      <c r="H119" s="8"/>
      <c r="I119" s="8"/>
      <c r="J119" s="331"/>
      <c r="K119" s="333"/>
      <c r="L119" s="261"/>
      <c r="Q119" s="261"/>
      <c r="S119" s="259"/>
      <c r="AD119" s="33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ht="13.5" customHeight="1">
      <c r="B120" s="315" t="s">
        <v>197</v>
      </c>
      <c r="C120" s="316"/>
      <c r="D120" s="316"/>
      <c r="E120" s="316"/>
      <c r="F120" s="316"/>
      <c r="G120" s="316"/>
      <c r="H120" s="317" t="str">
        <f>H90</f>
        <v>18H00 - 19H30</v>
      </c>
      <c r="I120" s="318"/>
      <c r="J120" s="331"/>
      <c r="K120" s="332"/>
      <c r="L120" s="261"/>
      <c r="M120" s="218" t="str">
        <f>IF(COUNTBLANK(I121:I124)=2,IF(I121&gt;I123,C121,C123),"")</f>
        <v/>
      </c>
      <c r="Q120" s="261"/>
      <c r="R120" s="264"/>
      <c r="S120" s="265"/>
      <c r="T120" s="334"/>
      <c r="AD120" s="33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ht="13.5" customHeight="1">
      <c r="A121" s="258" t="s">
        <v>209</v>
      </c>
      <c r="B121" s="319">
        <v>22.0</v>
      </c>
      <c r="C121" s="226" t="str">
        <f>IFERROR(VLOOKUP(A121,$B$60:$G$63,2,FALSE),IFERROR(VLOOKUP(A121,$L$60:$Q$63,2,FALSE),IFERROR(VLOOKUP(A121,$V$60:$AA$63,2,FALSE),IFERROR(VLOOKUP(A121,$AF$60:$AK$63,2,FALSE),IFERROR(VLOOKUP(A121,$B$83:$G$86,2,FALSE),IFERROR(VLOOKUP(A121,$L$83:$Q$86,2,FALSE),IFERROR(VLOOKUP(A121,$V$83:$AA$86,2,FALSE),IFERROR(VLOOKUP(A121,$AF$83:$AK$86,2,FALSE),""))))))))</f>
        <v>-</v>
      </c>
      <c r="G121" s="261"/>
      <c r="H121" s="262"/>
      <c r="I121" s="320"/>
      <c r="J121" s="331"/>
      <c r="K121" s="332"/>
      <c r="L121" s="272"/>
      <c r="M121" s="273"/>
      <c r="N121" s="273"/>
      <c r="O121" s="273"/>
      <c r="P121" s="273"/>
      <c r="Q121" s="272"/>
      <c r="R121" s="273"/>
      <c r="S121" s="274"/>
      <c r="T121" s="335"/>
      <c r="AD121" s="33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ht="13.5" customHeight="1">
      <c r="B122" s="321"/>
      <c r="G122" s="261"/>
      <c r="I122" s="322"/>
      <c r="J122" s="336"/>
      <c r="K122" s="8"/>
      <c r="L122" s="8"/>
      <c r="M122" s="8"/>
      <c r="T122" s="335"/>
      <c r="AD122" s="338"/>
      <c r="AE122" s="8"/>
      <c r="AF122" s="8"/>
      <c r="AG122" s="8"/>
      <c r="AH122" s="8"/>
      <c r="AI122" s="8"/>
      <c r="AJ122" s="8"/>
      <c r="AK122" s="341"/>
      <c r="AL122" s="8"/>
      <c r="AM122" s="8"/>
      <c r="AN122" s="8"/>
    </row>
    <row r="123" ht="13.5" customHeight="1">
      <c r="A123" s="258" t="s">
        <v>210</v>
      </c>
      <c r="B123" s="321"/>
      <c r="C123" s="323" t="str">
        <f>IFERROR(VLOOKUP(A123,$B$60:$G$63,2,FALSE),IFERROR(VLOOKUP(A123,$L$60:$Q$63,2,FALSE),IFERROR(VLOOKUP(A123,$V$60:$AA$63,2,FALSE),IFERROR(VLOOKUP(A123,$AF$60:$AK$63,2,FALSE),IFERROR(VLOOKUP(A123,$B$83:$G$86,2,FALSE),IFERROR(VLOOKUP(A123,$L$83:$Q$86,2,FALSE),IFERROR(VLOOKUP(A123,$V$83:$AA$86,2,FALSE),IFERROR(VLOOKUP(A123,$AF$83:$AK$86,2,FALSE),""))))))))</f>
        <v>-</v>
      </c>
      <c r="G123" s="261"/>
      <c r="H123" s="324"/>
      <c r="I123" s="325"/>
      <c r="J123" s="8"/>
      <c r="K123" s="8"/>
      <c r="L123" s="8"/>
      <c r="M123" s="8"/>
      <c r="T123" s="335"/>
      <c r="U123" s="8"/>
      <c r="V123" s="267" t="s">
        <v>85</v>
      </c>
      <c r="W123" s="269"/>
      <c r="X123" s="269"/>
      <c r="Y123" s="269"/>
      <c r="Z123" s="269"/>
      <c r="AA123" s="269"/>
      <c r="AB123" s="270" t="s">
        <v>86</v>
      </c>
      <c r="AC123" s="271"/>
      <c r="AD123" s="33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ht="13.5" customHeight="1">
      <c r="B124" s="327"/>
      <c r="C124" s="328"/>
      <c r="D124" s="328"/>
      <c r="E124" s="328"/>
      <c r="F124" s="328"/>
      <c r="G124" s="329"/>
      <c r="H124" s="328"/>
      <c r="I124" s="330"/>
      <c r="J124" s="8"/>
      <c r="K124" s="8"/>
      <c r="L124" s="8"/>
      <c r="M124" s="8"/>
      <c r="T124" s="335"/>
      <c r="U124" s="8"/>
      <c r="V124" s="276">
        <v>13.0</v>
      </c>
      <c r="W124" s="277" t="str">
        <f>IF(COUNTBLANK(S118:S121)=2,IF(S118&gt;S120,M118,M120),"")</f>
        <v/>
      </c>
      <c r="AA124" s="261"/>
      <c r="AB124" s="262"/>
      <c r="AC124" s="278"/>
      <c r="AD124" s="33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ht="13.5" customHeight="1">
      <c r="H125" s="8"/>
      <c r="I125" s="8"/>
      <c r="J125" s="8"/>
      <c r="K125" s="8"/>
      <c r="L125" s="8"/>
      <c r="M125" s="8"/>
      <c r="T125" s="335"/>
      <c r="U125" s="279"/>
      <c r="V125" s="280"/>
      <c r="AA125" s="261"/>
      <c r="AC125" s="281"/>
      <c r="AD125" s="342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ht="13.5" customHeight="1">
      <c r="B126" s="315" t="s">
        <v>197</v>
      </c>
      <c r="C126" s="316"/>
      <c r="D126" s="316"/>
      <c r="E126" s="316"/>
      <c r="F126" s="316"/>
      <c r="G126" s="316"/>
      <c r="H126" s="317" t="str">
        <f>H96</f>
        <v>18H00 - 19H30</v>
      </c>
      <c r="I126" s="318"/>
      <c r="J126" s="8"/>
      <c r="T126" s="275"/>
      <c r="U126" s="8"/>
      <c r="V126" s="280"/>
      <c r="W126" s="283" t="str">
        <f>IF(COUNTBLANK(S130:S133)=2,IF(S130&gt;S132,M130,M132),"")</f>
        <v/>
      </c>
      <c r="AA126" s="261"/>
      <c r="AB126" s="284"/>
      <c r="AC126" s="285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ht="13.5" customHeight="1">
      <c r="A127" s="258" t="s">
        <v>211</v>
      </c>
      <c r="B127" s="319">
        <v>23.0</v>
      </c>
      <c r="C127" s="226" t="str">
        <f>IFERROR(VLOOKUP(A127,$B$60:$G$63,2,FALSE),IFERROR(VLOOKUP(A127,$L$60:$Q$63,2,FALSE),IFERROR(VLOOKUP(A127,$V$60:$AA$63,2,FALSE),IFERROR(VLOOKUP(A127,$AF$60:$AK$63,2,FALSE),IFERROR(VLOOKUP(A127,$B$83:$G$86,2,FALSE),IFERROR(VLOOKUP(A127,$L$83:$Q$86,2,FALSE),IFERROR(VLOOKUP(A127,$V$83:$AA$86,2,FALSE),IFERROR(VLOOKUP(A127,$AF$83:$AK$86,2,FALSE),""))))))))</f>
        <v>-</v>
      </c>
      <c r="G127" s="261"/>
      <c r="H127" s="262"/>
      <c r="I127" s="320"/>
      <c r="J127" s="258"/>
      <c r="T127" s="275"/>
      <c r="U127" s="8"/>
      <c r="V127" s="287"/>
      <c r="W127" s="288"/>
      <c r="X127" s="288"/>
      <c r="Y127" s="288"/>
      <c r="Z127" s="288"/>
      <c r="AA127" s="289"/>
      <c r="AB127" s="288"/>
      <c r="AC127" s="290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ht="13.5" customHeight="1">
      <c r="B128" s="321"/>
      <c r="G128" s="261"/>
      <c r="I128" s="322"/>
      <c r="J128" s="8"/>
      <c r="K128" s="8"/>
      <c r="T128" s="275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ht="13.5" customHeight="1">
      <c r="A129" s="258" t="s">
        <v>212</v>
      </c>
      <c r="B129" s="321"/>
      <c r="C129" s="323" t="str">
        <f>IFERROR(VLOOKUP(A129,$B$60:$G$63,2,FALSE),IFERROR(VLOOKUP(A129,$L$60:$Q$63,2,FALSE),IFERROR(VLOOKUP(A129,$V$60:$AA$63,2,FALSE),IFERROR(VLOOKUP(A129,$AF$60:$AK$63,2,FALSE),IFERROR(VLOOKUP(A129,$B$83:$G$86,2,FALSE),IFERROR(VLOOKUP(A129,$L$83:$Q$86,2,FALSE),IFERROR(VLOOKUP(A129,$V$83:$AA$86,2,FALSE),IFERROR(VLOOKUP(A129,$AF$83:$AK$86,2,FALSE),""))))))))</f>
        <v>-</v>
      </c>
      <c r="G129" s="261"/>
      <c r="H129" s="324"/>
      <c r="I129" s="325"/>
      <c r="J129" s="326"/>
      <c r="K129" s="253"/>
      <c r="L129" s="254" t="s">
        <v>81</v>
      </c>
      <c r="M129" s="255"/>
      <c r="N129" s="255"/>
      <c r="O129" s="255"/>
      <c r="P129" s="255"/>
      <c r="Q129" s="255"/>
      <c r="R129" s="256" t="str">
        <f>R93</f>
        <v>10H15 - 11H45</v>
      </c>
      <c r="S129" s="257"/>
      <c r="T129" s="275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ht="13.5" customHeight="1">
      <c r="B130" s="327"/>
      <c r="C130" s="328"/>
      <c r="D130" s="328"/>
      <c r="E130" s="328"/>
      <c r="F130" s="328"/>
      <c r="G130" s="329"/>
      <c r="H130" s="328"/>
      <c r="I130" s="330"/>
      <c r="J130" s="331"/>
      <c r="K130" s="332"/>
      <c r="L130" s="260">
        <v>16.0</v>
      </c>
      <c r="M130" s="226" t="str">
        <f>IF(COUNTBLANK(I127:I130)=2,IF(I127&gt;I129,C127,C129),"")</f>
        <v/>
      </c>
      <c r="Q130" s="261"/>
      <c r="R130" s="262"/>
      <c r="S130" s="263"/>
      <c r="T130" s="275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ht="13.5" customHeight="1">
      <c r="H131" s="8"/>
      <c r="I131" s="8"/>
      <c r="J131" s="331"/>
      <c r="K131" s="333"/>
      <c r="L131" s="261"/>
      <c r="Q131" s="261"/>
      <c r="S131" s="259"/>
      <c r="T131" s="292"/>
      <c r="AD131" s="8"/>
      <c r="AE131" s="8"/>
      <c r="AF131" s="8"/>
      <c r="AG131" s="8"/>
      <c r="AH131" s="8"/>
      <c r="AI131" s="19"/>
      <c r="AJ131" s="8"/>
      <c r="AK131" s="8"/>
      <c r="AL131" s="8"/>
      <c r="AM131" s="8"/>
      <c r="AN131" s="8"/>
    </row>
    <row r="132" ht="13.5" customHeight="1">
      <c r="B132" s="315" t="s">
        <v>197</v>
      </c>
      <c r="C132" s="316"/>
      <c r="D132" s="316"/>
      <c r="E132" s="316"/>
      <c r="F132" s="316"/>
      <c r="G132" s="316"/>
      <c r="H132" s="317" t="str">
        <f>H90</f>
        <v>18H00 - 19H30</v>
      </c>
      <c r="I132" s="318"/>
      <c r="J132" s="331"/>
      <c r="K132" s="332"/>
      <c r="L132" s="261"/>
      <c r="M132" s="218" t="str">
        <f>IF(COUNTBLANK(I133:I136)=2,IF(I133&gt;I135,C133,C135),"")</f>
        <v/>
      </c>
      <c r="Q132" s="261"/>
      <c r="R132" s="264"/>
      <c r="S132" s="265"/>
      <c r="T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ht="13.5" customHeight="1">
      <c r="A133" s="258" t="s">
        <v>213</v>
      </c>
      <c r="B133" s="319">
        <v>24.0</v>
      </c>
      <c r="C133" s="226" t="str">
        <f>IFERROR(VLOOKUP(A133,$B$60:$G$63,2,FALSE),IFERROR(VLOOKUP(A133,$L$60:$Q$63,2,FALSE),IFERROR(VLOOKUP(A133,$V$60:$AA$63,2,FALSE),IFERROR(VLOOKUP(A133,$AF$60:$AK$63,2,FALSE),IFERROR(VLOOKUP(A133,$B$83:$G$86,2,FALSE),IFERROR(VLOOKUP(A133,$L$83:$Q$86,2,FALSE),IFERROR(VLOOKUP(A133,$V$83:$AA$86,2,FALSE),IFERROR(VLOOKUP(A133,$AF$83:$AK$86,2,FALSE),""))))))))</f>
        <v>-</v>
      </c>
      <c r="G133" s="261"/>
      <c r="H133" s="262"/>
      <c r="I133" s="320"/>
      <c r="J133" s="331"/>
      <c r="K133" s="332"/>
      <c r="L133" s="272"/>
      <c r="M133" s="273"/>
      <c r="N133" s="273"/>
      <c r="O133" s="273"/>
      <c r="P133" s="273"/>
      <c r="Q133" s="272"/>
      <c r="R133" s="273"/>
      <c r="S133" s="274"/>
      <c r="T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ht="13.5" customHeight="1">
      <c r="B134" s="321"/>
      <c r="G134" s="261"/>
      <c r="I134" s="322"/>
      <c r="J134" s="336"/>
      <c r="K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ht="13.5" customHeight="1">
      <c r="A135" s="258" t="s">
        <v>214</v>
      </c>
      <c r="B135" s="321"/>
      <c r="C135" s="323" t="str">
        <f>IFERROR(VLOOKUP(A135,$B$60:$G$63,2,FALSE),IFERROR(VLOOKUP(A135,$L$60:$Q$63,2,FALSE),IFERROR(VLOOKUP(A135,$V$60:$AA$63,2,FALSE),IFERROR(VLOOKUP(A135,$AF$60:$AK$63,2,FALSE),IFERROR(VLOOKUP(A135,$B$83:$G$86,2,FALSE),IFERROR(VLOOKUP(A135,$L$83:$Q$86,2,FALSE),IFERROR(VLOOKUP(A135,$V$83:$AA$86,2,FALSE),IFERROR(VLOOKUP(A135,$AF$83:$AK$86,2,FALSE),""))))))))</f>
        <v>-</v>
      </c>
      <c r="G135" s="261"/>
      <c r="H135" s="324"/>
      <c r="I135" s="325"/>
      <c r="J135" s="8"/>
      <c r="K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N135" s="8"/>
    </row>
    <row r="136" ht="13.5" customHeight="1">
      <c r="B136" s="327"/>
      <c r="C136" s="328"/>
      <c r="D136" s="328"/>
      <c r="E136" s="328"/>
      <c r="F136" s="328"/>
      <c r="G136" s="329"/>
      <c r="H136" s="328"/>
      <c r="I136" s="330"/>
      <c r="J136" s="25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N136" s="8"/>
    </row>
    <row r="137" ht="27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ht="27.0" hidden="1" customHeight="1">
      <c r="A138" s="38" t="s">
        <v>215</v>
      </c>
    </row>
    <row r="139" ht="27.0" hidden="1" customHeight="1">
      <c r="H139" s="8"/>
      <c r="I139" s="8"/>
      <c r="J139" s="8"/>
      <c r="K139" s="8"/>
      <c r="L139" s="8"/>
      <c r="M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ht="13.5" hidden="1" customHeight="1">
      <c r="A140" s="8"/>
      <c r="B140" s="8"/>
      <c r="C140" s="8"/>
      <c r="D140" s="8"/>
      <c r="E140" s="8"/>
      <c r="F140" s="8"/>
      <c r="G140" s="8"/>
      <c r="H140" s="8"/>
      <c r="I140" s="8"/>
      <c r="L140" s="267" t="s">
        <v>85</v>
      </c>
      <c r="M140" s="269"/>
      <c r="N140" s="269"/>
      <c r="O140" s="269"/>
      <c r="P140" s="269"/>
      <c r="Q140" s="269"/>
      <c r="R140" s="311"/>
      <c r="S140" s="271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N140" s="8"/>
    </row>
    <row r="141" ht="13.5" hidden="1" customHeight="1">
      <c r="A141" s="8"/>
      <c r="B141" s="8"/>
      <c r="C141" s="8"/>
      <c r="D141" s="8"/>
      <c r="E141" s="8"/>
      <c r="F141" s="8"/>
      <c r="G141" s="8"/>
      <c r="J141" s="258" t="s">
        <v>216</v>
      </c>
      <c r="L141" s="312"/>
      <c r="M141" s="277" t="str">
        <f>IFERROR(VLOOKUP(J141,$L$60:$Q$63,2,FALSE),IFERROR(VLOOKUP(J141,$V$60:$AA$63,2,FALSE),IFERROR(VLOOKUP(J141,$B$60:$G$63,2,FALSE),IFERROR(VLOOKUP(J141,$AF$60:$AK$63,2,FALSE),""))))</f>
        <v>-</v>
      </c>
      <c r="Q141" s="261"/>
      <c r="R141" s="262"/>
      <c r="S141" s="27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N141" s="8"/>
    </row>
    <row r="142" ht="13.5" hidden="1" customHeight="1">
      <c r="A142" s="8"/>
      <c r="B142" s="8"/>
      <c r="C142" s="8"/>
      <c r="D142" s="8"/>
      <c r="E142" s="8"/>
      <c r="F142" s="8"/>
      <c r="G142" s="8"/>
      <c r="L142" s="280"/>
      <c r="Q142" s="261"/>
      <c r="S142" s="281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N142" s="8"/>
    </row>
    <row r="143" ht="13.5" hidden="1" customHeight="1">
      <c r="A143" s="8"/>
      <c r="B143" s="8"/>
      <c r="C143" s="8"/>
      <c r="D143" s="8"/>
      <c r="E143" s="8"/>
      <c r="F143" s="8"/>
      <c r="G143" s="8"/>
      <c r="H143" s="8"/>
      <c r="I143" s="8"/>
      <c r="J143" s="258" t="s">
        <v>217</v>
      </c>
      <c r="L143" s="280"/>
      <c r="M143" s="283" t="str">
        <f>IFERROR(VLOOKUP(J143,$L$60:$Q$63,2,FALSE),IFERROR(VLOOKUP(J143,$V$60:$AA$63,2,FALSE),IFERROR(VLOOKUP(J143,$B$60:$G$63,2,FALSE),IFERROR(VLOOKUP(J143,$AF$60:$AK$63,2,FALSE),""))))</f>
        <v>-</v>
      </c>
      <c r="Q143" s="261"/>
      <c r="R143" s="284"/>
      <c r="S143" s="285"/>
      <c r="T143" s="286"/>
      <c r="U143" s="8"/>
      <c r="V143" s="8"/>
      <c r="W143" s="8"/>
      <c r="X143" s="8"/>
      <c r="Y143" s="8"/>
      <c r="Z143" s="8"/>
      <c r="AA143" s="8"/>
      <c r="AB143" s="8"/>
      <c r="AC143" s="8"/>
      <c r="AN143" s="8"/>
    </row>
    <row r="144" ht="13.5" hidden="1" customHeight="1">
      <c r="A144" s="8"/>
      <c r="B144" s="8"/>
      <c r="C144" s="8"/>
      <c r="D144" s="8"/>
      <c r="E144" s="8"/>
      <c r="F144" s="8"/>
      <c r="G144" s="8"/>
      <c r="H144" s="8"/>
      <c r="I144" s="8"/>
      <c r="L144" s="287"/>
      <c r="M144" s="288"/>
      <c r="N144" s="288"/>
      <c r="O144" s="288"/>
      <c r="P144" s="288"/>
      <c r="Q144" s="289"/>
      <c r="R144" s="288"/>
      <c r="S144" s="290"/>
      <c r="T144" s="291"/>
      <c r="U144" s="8"/>
      <c r="V144" s="8"/>
      <c r="W144" s="8"/>
      <c r="X144" s="8"/>
      <c r="Y144" s="8"/>
      <c r="Z144" s="8"/>
      <c r="AA144" s="8"/>
      <c r="AB144" s="8"/>
      <c r="AC144" s="8"/>
      <c r="AN144" s="8"/>
    </row>
    <row r="145" ht="13.5" hidden="1" customHeight="1">
      <c r="A145" s="8"/>
      <c r="B145" s="8"/>
      <c r="C145" s="8"/>
      <c r="D145" s="8"/>
      <c r="E145" s="8"/>
      <c r="F145" s="8"/>
      <c r="G145" s="8"/>
      <c r="H145" s="8"/>
      <c r="I145" s="8"/>
      <c r="L145" s="8"/>
      <c r="M145" s="8"/>
      <c r="N145" s="8"/>
      <c r="O145" s="8"/>
      <c r="P145" s="8"/>
      <c r="Q145" s="8"/>
      <c r="R145" s="8"/>
      <c r="S145" s="8"/>
      <c r="T145" s="293"/>
      <c r="U145" s="8"/>
      <c r="V145" s="294"/>
      <c r="W145" s="294"/>
      <c r="X145" s="294"/>
      <c r="Y145" s="294"/>
      <c r="Z145" s="294"/>
      <c r="AA145" s="294"/>
      <c r="AB145" s="294"/>
      <c r="AC145" s="294"/>
      <c r="AN145" s="8"/>
    </row>
    <row r="146" ht="13.5" hidden="1" customHeight="1">
      <c r="A146" s="8"/>
      <c r="B146" s="8"/>
      <c r="C146" s="8"/>
      <c r="D146" s="8"/>
      <c r="E146" s="8"/>
      <c r="F146" s="8"/>
      <c r="G146" s="8"/>
      <c r="H146" s="8"/>
      <c r="I146" s="8"/>
      <c r="J146" s="258"/>
      <c r="L146" s="8"/>
      <c r="M146" s="8"/>
      <c r="N146" s="8"/>
      <c r="O146" s="8"/>
      <c r="P146" s="8"/>
      <c r="Q146" s="8"/>
      <c r="R146" s="8"/>
      <c r="S146" s="8"/>
      <c r="T146" s="293"/>
      <c r="U146" s="295"/>
      <c r="V146" s="296" t="s">
        <v>89</v>
      </c>
      <c r="W146" s="297"/>
      <c r="X146" s="297"/>
      <c r="Y146" s="297"/>
      <c r="Z146" s="297"/>
      <c r="AA146" s="297"/>
      <c r="AB146" s="313"/>
      <c r="AC146" s="299"/>
      <c r="AN146" s="8"/>
    </row>
    <row r="147" ht="13.5" hidden="1" customHeight="1">
      <c r="A147" s="8"/>
      <c r="B147" s="8"/>
      <c r="C147" s="8"/>
      <c r="D147" s="8"/>
      <c r="E147" s="8"/>
      <c r="F147" s="8"/>
      <c r="G147" s="8"/>
      <c r="H147" s="8"/>
      <c r="I147" s="8"/>
      <c r="L147" s="8"/>
      <c r="M147" s="8"/>
      <c r="N147" s="8"/>
      <c r="O147" s="8"/>
      <c r="P147" s="8"/>
      <c r="Q147" s="8"/>
      <c r="R147" s="8"/>
      <c r="S147" s="8"/>
      <c r="T147" s="293"/>
      <c r="U147" s="295"/>
      <c r="V147" s="314">
        <v>1.0</v>
      </c>
      <c r="W147" s="277" t="str">
        <f>IF(COUNTBLANK(S141:S144)=2,IF(S141&gt;S143,M141,M143),"")</f>
        <v/>
      </c>
      <c r="AA147" s="261"/>
      <c r="AB147" s="262"/>
      <c r="AC147" s="301"/>
      <c r="AN147" s="8"/>
    </row>
    <row r="148" ht="13.5" hidden="1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293"/>
      <c r="U148" s="302"/>
      <c r="V148" s="261"/>
      <c r="AA148" s="261"/>
      <c r="AC148" s="303"/>
      <c r="AN148" s="8"/>
    </row>
    <row r="149" ht="13.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93"/>
      <c r="U149" s="295"/>
      <c r="V149" s="261"/>
      <c r="W149" s="304" t="str">
        <f>IF(COUNTBLANK(S153:S156)=2,IF(S153&gt;S155,M153,M155),"")</f>
        <v/>
      </c>
      <c r="AA149" s="261"/>
      <c r="AB149" s="305"/>
      <c r="AC149" s="306"/>
      <c r="AN149" s="8"/>
    </row>
    <row r="150" ht="13.5" hidden="1" customHeight="1">
      <c r="A150" s="8"/>
      <c r="B150" s="8"/>
      <c r="C150" s="8"/>
      <c r="D150" s="8"/>
      <c r="E150" s="8"/>
      <c r="F150" s="8"/>
      <c r="G150" s="8"/>
      <c r="H150" s="8"/>
      <c r="I150" s="8"/>
      <c r="L150" s="8"/>
      <c r="M150" s="8"/>
      <c r="N150" s="8"/>
      <c r="O150" s="8"/>
      <c r="P150" s="8"/>
      <c r="Q150" s="8"/>
      <c r="R150" s="8"/>
      <c r="S150" s="8"/>
      <c r="T150" s="293"/>
      <c r="U150" s="295"/>
      <c r="V150" s="307"/>
      <c r="W150" s="308"/>
      <c r="X150" s="308"/>
      <c r="Y150" s="308"/>
      <c r="Z150" s="308"/>
      <c r="AA150" s="307"/>
      <c r="AB150" s="308"/>
      <c r="AC150" s="299"/>
      <c r="AN150" s="8"/>
    </row>
    <row r="151" ht="13.5" hidden="1" customHeight="1">
      <c r="A151" s="8"/>
      <c r="B151" s="8"/>
      <c r="C151" s="8"/>
      <c r="D151" s="8"/>
      <c r="E151" s="8"/>
      <c r="F151" s="8"/>
      <c r="G151" s="8"/>
      <c r="H151" s="8"/>
      <c r="I151" s="8"/>
      <c r="L151" s="8"/>
      <c r="M151" s="8"/>
      <c r="N151" s="8"/>
      <c r="O151" s="8"/>
      <c r="P151" s="8"/>
      <c r="Q151" s="8"/>
      <c r="R151" s="8"/>
      <c r="S151" s="8"/>
      <c r="T151" s="293"/>
      <c r="U151" s="8"/>
      <c r="V151" s="8"/>
      <c r="W151" s="8"/>
      <c r="X151" s="8"/>
      <c r="Y151" s="8"/>
      <c r="Z151" s="8"/>
      <c r="AA151" s="8"/>
      <c r="AB151" s="8"/>
      <c r="AC151" s="8"/>
      <c r="AN151" s="8"/>
    </row>
    <row r="152" ht="13.5" hidden="1" customHeight="1">
      <c r="A152" s="8"/>
      <c r="B152" s="8"/>
      <c r="C152" s="8"/>
      <c r="D152" s="8"/>
      <c r="E152" s="8"/>
      <c r="F152" s="8"/>
      <c r="G152" s="8"/>
      <c r="H152" s="8"/>
      <c r="I152" s="8"/>
      <c r="L152" s="267" t="s">
        <v>85</v>
      </c>
      <c r="M152" s="269"/>
      <c r="N152" s="269"/>
      <c r="O152" s="269"/>
      <c r="P152" s="269"/>
      <c r="Q152" s="269"/>
      <c r="R152" s="311"/>
      <c r="S152" s="271"/>
      <c r="T152" s="309"/>
      <c r="U152" s="8"/>
      <c r="V152" s="8"/>
      <c r="W152" s="8"/>
      <c r="X152" s="8"/>
      <c r="Y152" s="8"/>
      <c r="Z152" s="8"/>
      <c r="AA152" s="8"/>
      <c r="AB152" s="8"/>
      <c r="AC152" s="8"/>
      <c r="AN152" s="8"/>
    </row>
    <row r="153" ht="13.5" hidden="1" customHeight="1">
      <c r="A153" s="8"/>
      <c r="B153" s="8"/>
      <c r="C153" s="8"/>
      <c r="D153" s="8"/>
      <c r="E153" s="8"/>
      <c r="F153" s="8"/>
      <c r="G153" s="8"/>
      <c r="H153" s="8"/>
      <c r="I153" s="8"/>
      <c r="J153" s="258" t="s">
        <v>218</v>
      </c>
      <c r="L153" s="312"/>
      <c r="M153" s="277" t="str">
        <f>IFERROR(VLOOKUP(J153,$L$60:$Q$63,2,FALSE),IFERROR(VLOOKUP(J153,$V$60:$AA$63,2,FALSE),IFERROR(VLOOKUP(J153,$B$60:$G$63,2,FALSE),IFERROR(VLOOKUP(J153,$AF$60:$AK$63,2,FALSE),""))))</f>
        <v>-</v>
      </c>
      <c r="Q153" s="261"/>
      <c r="R153" s="262"/>
      <c r="S153" s="278"/>
      <c r="T153" s="309"/>
      <c r="U153" s="8"/>
      <c r="V153" s="8"/>
      <c r="W153" s="8"/>
      <c r="X153" s="8"/>
      <c r="Y153" s="8"/>
      <c r="Z153" s="8"/>
      <c r="AA153" s="8"/>
      <c r="AB153" s="8"/>
      <c r="AC153" s="8"/>
      <c r="AN153" s="8"/>
    </row>
    <row r="154" ht="13.5" hidden="1" customHeight="1">
      <c r="A154" s="8"/>
      <c r="B154" s="8"/>
      <c r="C154" s="8"/>
      <c r="D154" s="8"/>
      <c r="E154" s="8"/>
      <c r="F154" s="8"/>
      <c r="G154" s="8"/>
      <c r="H154" s="8"/>
      <c r="I154" s="8"/>
      <c r="L154" s="280"/>
      <c r="Q154" s="261"/>
      <c r="S154" s="281"/>
      <c r="T154" s="310"/>
      <c r="U154" s="8"/>
      <c r="V154" s="8"/>
      <c r="W154" s="8"/>
      <c r="X154" s="8"/>
      <c r="Y154" s="8"/>
      <c r="Z154" s="8"/>
      <c r="AA154" s="8"/>
      <c r="AB154" s="8"/>
      <c r="AC154" s="8"/>
      <c r="AN154" s="8"/>
    </row>
    <row r="155" ht="13.5" hidden="1" customHeight="1">
      <c r="A155" s="8"/>
      <c r="B155" s="8"/>
      <c r="C155" s="8"/>
      <c r="D155" s="8"/>
      <c r="E155" s="8"/>
      <c r="F155" s="8"/>
      <c r="G155" s="8"/>
      <c r="H155" s="8"/>
      <c r="I155" s="8"/>
      <c r="J155" s="258" t="s">
        <v>219</v>
      </c>
      <c r="L155" s="280"/>
      <c r="M155" s="283" t="str">
        <f>IFERROR(VLOOKUP(J155,$L$60:$Q$63,2,FALSE),IFERROR(VLOOKUP(J155,$V$60:$AA$63,2,FALSE),IFERROR(VLOOKUP(J155,$B$60:$G$63,2,FALSE),IFERROR(VLOOKUP(J155,$AF$60:$AK$63,2,FALSE),""))))</f>
        <v>-</v>
      </c>
      <c r="Q155" s="261"/>
      <c r="R155" s="284"/>
      <c r="S155" s="285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N155" s="8"/>
    </row>
    <row r="156" ht="13.5" hidden="1" customHeight="1">
      <c r="A156" s="8"/>
      <c r="B156" s="8"/>
      <c r="C156" s="8"/>
      <c r="D156" s="8"/>
      <c r="E156" s="8"/>
      <c r="F156" s="8"/>
      <c r="G156" s="8"/>
      <c r="H156" s="8"/>
      <c r="I156" s="8"/>
      <c r="L156" s="287"/>
      <c r="M156" s="288"/>
      <c r="N156" s="288"/>
      <c r="O156" s="288"/>
      <c r="P156" s="288"/>
      <c r="Q156" s="289"/>
      <c r="R156" s="288"/>
      <c r="S156" s="290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N156" s="8"/>
    </row>
    <row r="157" ht="27.0" hidden="1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</sheetData>
  <mergeCells count="580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C84:G84"/>
    <mergeCell ref="C85:G85"/>
    <mergeCell ref="C86:G86"/>
    <mergeCell ref="H90:I90"/>
    <mergeCell ref="A91:A92"/>
    <mergeCell ref="B91:B94"/>
    <mergeCell ref="A93:A94"/>
    <mergeCell ref="A97:A98"/>
    <mergeCell ref="B97:B100"/>
    <mergeCell ref="C97:G98"/>
    <mergeCell ref="H97:H98"/>
    <mergeCell ref="I97:I98"/>
    <mergeCell ref="A99:A100"/>
    <mergeCell ref="C99:G100"/>
    <mergeCell ref="C91:G92"/>
    <mergeCell ref="C93:G94"/>
    <mergeCell ref="M96:Q97"/>
    <mergeCell ref="R96:R97"/>
    <mergeCell ref="H93:H94"/>
    <mergeCell ref="I93:I94"/>
    <mergeCell ref="L94:L97"/>
    <mergeCell ref="M94:Q95"/>
    <mergeCell ref="R94:R95"/>
    <mergeCell ref="S94:S95"/>
    <mergeCell ref="H96:I96"/>
    <mergeCell ref="S96:S97"/>
    <mergeCell ref="W100:AA101"/>
    <mergeCell ref="W102:AA103"/>
    <mergeCell ref="AB102:AB103"/>
    <mergeCell ref="AC102:AC103"/>
    <mergeCell ref="H99:H100"/>
    <mergeCell ref="I99:I100"/>
    <mergeCell ref="AB99:AC99"/>
    <mergeCell ref="V100:V103"/>
    <mergeCell ref="AB100:AB101"/>
    <mergeCell ref="AC100:AC101"/>
    <mergeCell ref="H102:I102"/>
    <mergeCell ref="A103:A104"/>
    <mergeCell ref="B103:B106"/>
    <mergeCell ref="C103:G104"/>
    <mergeCell ref="H103:H104"/>
    <mergeCell ref="I103:I104"/>
    <mergeCell ref="A105:A106"/>
    <mergeCell ref="C105:G106"/>
    <mergeCell ref="M106:Q107"/>
    <mergeCell ref="M108:Q109"/>
    <mergeCell ref="H105:H106"/>
    <mergeCell ref="I105:I106"/>
    <mergeCell ref="R105:S105"/>
    <mergeCell ref="L106:L109"/>
    <mergeCell ref="R106:R107"/>
    <mergeCell ref="S106:S107"/>
    <mergeCell ref="H108:I108"/>
    <mergeCell ref="R108:R109"/>
    <mergeCell ref="S108:S109"/>
    <mergeCell ref="A109:A110"/>
    <mergeCell ref="B109:B112"/>
    <mergeCell ref="H109:H110"/>
    <mergeCell ref="I109:I110"/>
    <mergeCell ref="A111:A112"/>
    <mergeCell ref="AL114:AL115"/>
    <mergeCell ref="AM114:AM115"/>
    <mergeCell ref="H111:H112"/>
    <mergeCell ref="I111:I112"/>
    <mergeCell ref="AL111:AM111"/>
    <mergeCell ref="AF112:AF115"/>
    <mergeCell ref="AL112:AL113"/>
    <mergeCell ref="AM112:AM113"/>
    <mergeCell ref="H114:I114"/>
    <mergeCell ref="H117:H118"/>
    <mergeCell ref="I117:I118"/>
    <mergeCell ref="R117:S117"/>
    <mergeCell ref="M118:Q119"/>
    <mergeCell ref="R118:R119"/>
    <mergeCell ref="S118:S119"/>
    <mergeCell ref="AB126:AB127"/>
    <mergeCell ref="AC126:AC127"/>
    <mergeCell ref="AG112:AK113"/>
    <mergeCell ref="AG114:AK115"/>
    <mergeCell ref="AB123:AC123"/>
    <mergeCell ref="W124:AA125"/>
    <mergeCell ref="AB124:AB125"/>
    <mergeCell ref="AC124:AC125"/>
    <mergeCell ref="W126:AA127"/>
    <mergeCell ref="A133:A134"/>
    <mergeCell ref="A135:A136"/>
    <mergeCell ref="A121:A122"/>
    <mergeCell ref="B121:B124"/>
    <mergeCell ref="A123:A124"/>
    <mergeCell ref="A127:A128"/>
    <mergeCell ref="B127:B130"/>
    <mergeCell ref="A129:A130"/>
    <mergeCell ref="B133:B136"/>
    <mergeCell ref="AB149:AB150"/>
    <mergeCell ref="AC149:AC150"/>
    <mergeCell ref="T143:T144"/>
    <mergeCell ref="AB146:AC146"/>
    <mergeCell ref="V147:V150"/>
    <mergeCell ref="W147:AA148"/>
    <mergeCell ref="AB147:AB148"/>
    <mergeCell ref="AC147:AC148"/>
    <mergeCell ref="W149:AA150"/>
    <mergeCell ref="R152:S152"/>
    <mergeCell ref="R140:S140"/>
    <mergeCell ref="M141:Q142"/>
    <mergeCell ref="R141:R142"/>
    <mergeCell ref="S141:S142"/>
    <mergeCell ref="M143:Q144"/>
    <mergeCell ref="R143:R144"/>
    <mergeCell ref="S143:S144"/>
    <mergeCell ref="M155:Q156"/>
    <mergeCell ref="R155:R156"/>
    <mergeCell ref="J153:K154"/>
    <mergeCell ref="L153:L156"/>
    <mergeCell ref="M153:Q154"/>
    <mergeCell ref="R153:R154"/>
    <mergeCell ref="S153:S154"/>
    <mergeCell ref="T153:T154"/>
    <mergeCell ref="J155:K156"/>
    <mergeCell ref="S155:S156"/>
    <mergeCell ref="C109:G110"/>
    <mergeCell ref="C111:G112"/>
    <mergeCell ref="A115:A116"/>
    <mergeCell ref="B115:B118"/>
    <mergeCell ref="H115:H116"/>
    <mergeCell ref="I115:I116"/>
    <mergeCell ref="A117:A118"/>
    <mergeCell ref="C115:G116"/>
    <mergeCell ref="C117:G118"/>
    <mergeCell ref="L118:L121"/>
    <mergeCell ref="H120:I120"/>
    <mergeCell ref="M120:Q121"/>
    <mergeCell ref="R120:R121"/>
    <mergeCell ref="S120:S121"/>
    <mergeCell ref="R129:S129"/>
    <mergeCell ref="M130:Q131"/>
    <mergeCell ref="R130:R131"/>
    <mergeCell ref="S130:S131"/>
    <mergeCell ref="M132:Q133"/>
    <mergeCell ref="R132:R133"/>
    <mergeCell ref="S132:S133"/>
    <mergeCell ref="AD132:AD133"/>
    <mergeCell ref="C121:G122"/>
    <mergeCell ref="H121:H122"/>
    <mergeCell ref="I121:I122"/>
    <mergeCell ref="C123:G124"/>
    <mergeCell ref="H123:H124"/>
    <mergeCell ref="I123:I124"/>
    <mergeCell ref="V124:V127"/>
    <mergeCell ref="I129:I130"/>
    <mergeCell ref="H132:I132"/>
    <mergeCell ref="J141:K142"/>
    <mergeCell ref="L141:L144"/>
    <mergeCell ref="J143:K144"/>
    <mergeCell ref="J146:K147"/>
    <mergeCell ref="H126:I126"/>
    <mergeCell ref="C127:G128"/>
    <mergeCell ref="H127:H128"/>
    <mergeCell ref="I127:I128"/>
    <mergeCell ref="C129:G130"/>
    <mergeCell ref="H129:H130"/>
    <mergeCell ref="L130:L133"/>
    <mergeCell ref="C133:G134"/>
    <mergeCell ref="H133:H134"/>
    <mergeCell ref="I133:I134"/>
    <mergeCell ref="C135:G136"/>
    <mergeCell ref="H135:H136"/>
    <mergeCell ref="I135:I136"/>
    <mergeCell ref="A138:AN138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60:AA60"/>
    <mergeCell ref="W61:AA61"/>
    <mergeCell ref="W62:AA62"/>
    <mergeCell ref="W63:AA63"/>
    <mergeCell ref="V65:AC65"/>
    <mergeCell ref="W67:AA67"/>
    <mergeCell ref="W68:AA68"/>
    <mergeCell ref="M61:Q61"/>
    <mergeCell ref="M62:Q62"/>
    <mergeCell ref="M63:Q63"/>
    <mergeCell ref="L65:S65"/>
    <mergeCell ref="M67:Q67"/>
    <mergeCell ref="V67:V68"/>
    <mergeCell ref="M68:Q68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B67:B68"/>
    <mergeCell ref="B69:B70"/>
    <mergeCell ref="AG68:AK68"/>
    <mergeCell ref="AG69:AK69"/>
    <mergeCell ref="AG61:AK61"/>
    <mergeCell ref="AG62:AK62"/>
    <mergeCell ref="AG63:AK63"/>
    <mergeCell ref="AF65:AM65"/>
    <mergeCell ref="AF67:AF68"/>
    <mergeCell ref="AG67:AK67"/>
    <mergeCell ref="AF69:AF70"/>
    <mergeCell ref="AG70:AK70"/>
    <mergeCell ref="M71:Q71"/>
    <mergeCell ref="R71:S71"/>
    <mergeCell ref="W71:AA71"/>
    <mergeCell ref="AB71:AC71"/>
    <mergeCell ref="AG71:AK71"/>
    <mergeCell ref="AL71:AM71"/>
    <mergeCell ref="L67:L68"/>
    <mergeCell ref="L69:L70"/>
    <mergeCell ref="M69:Q69"/>
    <mergeCell ref="V69:V70"/>
    <mergeCell ref="W69:AA69"/>
    <mergeCell ref="M70:Q70"/>
    <mergeCell ref="W70:AA70"/>
    <mergeCell ref="C60:G60"/>
    <mergeCell ref="C61:G61"/>
    <mergeCell ref="C62:G62"/>
    <mergeCell ref="C63:G63"/>
    <mergeCell ref="B65:I65"/>
    <mergeCell ref="C67:G67"/>
    <mergeCell ref="C68:G68"/>
    <mergeCell ref="M73:Q73"/>
    <mergeCell ref="V73:V74"/>
    <mergeCell ref="W73:AA73"/>
    <mergeCell ref="AF73:AF74"/>
    <mergeCell ref="AG73:AK73"/>
    <mergeCell ref="M74:Q74"/>
    <mergeCell ref="W74:AA74"/>
    <mergeCell ref="AG74:AK74"/>
    <mergeCell ref="B73:B74"/>
    <mergeCell ref="B75:B76"/>
    <mergeCell ref="B79:B80"/>
    <mergeCell ref="W75:AA75"/>
    <mergeCell ref="W76:AA76"/>
    <mergeCell ref="W77:AA77"/>
    <mergeCell ref="AB77:AC77"/>
    <mergeCell ref="AG77:AK77"/>
    <mergeCell ref="AL77:AM77"/>
    <mergeCell ref="L73:L74"/>
    <mergeCell ref="L75:L76"/>
    <mergeCell ref="M75:Q75"/>
    <mergeCell ref="V75:V76"/>
    <mergeCell ref="AF75:AF76"/>
    <mergeCell ref="AG75:AK75"/>
    <mergeCell ref="M76:Q76"/>
    <mergeCell ref="AG76:AK76"/>
    <mergeCell ref="C76:G76"/>
    <mergeCell ref="C77:G77"/>
    <mergeCell ref="H77:I77"/>
    <mergeCell ref="M77:Q77"/>
    <mergeCell ref="R77:S77"/>
    <mergeCell ref="C69:G69"/>
    <mergeCell ref="C70:G70"/>
    <mergeCell ref="C71:G71"/>
    <mergeCell ref="H71:I71"/>
    <mergeCell ref="C73:G73"/>
    <mergeCell ref="C74:G74"/>
    <mergeCell ref="C75:G75"/>
    <mergeCell ref="M79:Q79"/>
    <mergeCell ref="M80:Q80"/>
    <mergeCell ref="M81:Q81"/>
    <mergeCell ref="R81:S81"/>
    <mergeCell ref="AG79:AK79"/>
    <mergeCell ref="AG80:AK80"/>
    <mergeCell ref="AG81:AK81"/>
    <mergeCell ref="AL81:AM81"/>
    <mergeCell ref="AG83:AK83"/>
    <mergeCell ref="AG84:AK84"/>
    <mergeCell ref="AG85:AK85"/>
    <mergeCell ref="AG86:AK86"/>
    <mergeCell ref="C79:G79"/>
    <mergeCell ref="L79:L80"/>
    <mergeCell ref="V79:V80"/>
    <mergeCell ref="W79:AA79"/>
    <mergeCell ref="AF79:AF80"/>
    <mergeCell ref="C80:G80"/>
    <mergeCell ref="W80:AA80"/>
    <mergeCell ref="M83:Q83"/>
    <mergeCell ref="M84:Q84"/>
    <mergeCell ref="M85:Q85"/>
    <mergeCell ref="M86:Q86"/>
    <mergeCell ref="W85:AA85"/>
    <mergeCell ref="W86:AA86"/>
    <mergeCell ref="A88:AN88"/>
    <mergeCell ref="C81:G81"/>
    <mergeCell ref="H81:I81"/>
    <mergeCell ref="W81:AA81"/>
    <mergeCell ref="AB81:AC81"/>
    <mergeCell ref="C83:G83"/>
    <mergeCell ref="W83:AA83"/>
    <mergeCell ref="W84:AA84"/>
    <mergeCell ref="H91:H92"/>
    <mergeCell ref="I91:I92"/>
    <mergeCell ref="R93:S93"/>
  </mergeCells>
  <conditionalFormatting sqref="A1:AN157">
    <cfRule type="cellIs" dxfId="0" priority="1" operator="equal">
      <formula>"Office"</formula>
    </cfRule>
  </conditionalFormatting>
  <printOptions gridLines="1" horizontalCentered="1"/>
  <pageMargins bottom="0.9547485925438682" footer="0.0" header="0.0" left="0.25" right="0.25" top="1.910304690174598"/>
  <pageSetup fitToHeight="0" paperSize="8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343" t="s">
        <v>100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6"/>
      <c r="U1" s="347"/>
      <c r="V1" s="347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5"/>
    </row>
    <row r="2" ht="27.0" customHeight="1">
      <c r="A2" s="6" t="s">
        <v>220</v>
      </c>
    </row>
    <row r="3" ht="27.0" customHeight="1">
      <c r="A3" s="7" t="s">
        <v>221</v>
      </c>
    </row>
    <row r="4" ht="27.0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8"/>
      <c r="T4" s="341"/>
      <c r="U4" s="341"/>
      <c r="V4" s="349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</row>
    <row r="5" ht="27.0" customHeight="1">
      <c r="A5" s="11" t="s">
        <v>3</v>
      </c>
    </row>
    <row r="6" ht="27.0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</row>
    <row r="7" ht="27.0" customHeight="1">
      <c r="A7" s="341"/>
      <c r="B7" s="341"/>
      <c r="C7" s="341"/>
      <c r="D7" s="341"/>
      <c r="E7" s="341"/>
      <c r="F7" s="341"/>
      <c r="G7" s="12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103</v>
      </c>
      <c r="P7" s="15"/>
      <c r="Q7" s="15"/>
      <c r="R7" s="15"/>
      <c r="S7" s="13"/>
      <c r="T7" s="350"/>
      <c r="U7" s="351"/>
      <c r="V7" s="12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341"/>
      <c r="AJ7" s="341"/>
      <c r="AK7" s="341"/>
      <c r="AL7" s="341"/>
      <c r="AM7" s="341"/>
      <c r="AN7" s="341"/>
    </row>
    <row r="8" ht="27.0" customHeight="1">
      <c r="A8" s="341"/>
      <c r="B8" s="341"/>
      <c r="C8" s="341"/>
      <c r="D8" s="341"/>
      <c r="E8" s="341"/>
      <c r="F8" s="352"/>
      <c r="G8" s="353" t="s">
        <v>138</v>
      </c>
      <c r="I8" s="26" t="s">
        <v>222</v>
      </c>
      <c r="N8" s="354"/>
      <c r="O8" s="26" t="s">
        <v>223</v>
      </c>
      <c r="Q8" s="355"/>
      <c r="R8" s="355"/>
      <c r="S8" s="356"/>
      <c r="T8" s="357"/>
      <c r="U8" s="358"/>
      <c r="V8" s="359" t="s">
        <v>144</v>
      </c>
      <c r="X8" s="26" t="s">
        <v>224</v>
      </c>
      <c r="AB8" s="354"/>
      <c r="AC8" s="26" t="s">
        <v>39</v>
      </c>
      <c r="AE8" s="354"/>
      <c r="AF8" s="355"/>
      <c r="AG8" s="355"/>
      <c r="AH8" s="356"/>
      <c r="AI8" s="341"/>
      <c r="AJ8" s="341"/>
      <c r="AK8" s="341"/>
      <c r="AL8" s="341"/>
      <c r="AM8" s="341"/>
      <c r="AN8" s="341"/>
    </row>
    <row r="9" ht="27.0" customHeight="1">
      <c r="A9" s="341"/>
      <c r="B9" s="341"/>
      <c r="C9" s="341"/>
      <c r="D9" s="341"/>
      <c r="E9" s="341"/>
      <c r="F9" s="352"/>
      <c r="G9" s="360" t="s">
        <v>40</v>
      </c>
      <c r="I9" s="31" t="s">
        <v>225</v>
      </c>
      <c r="N9" s="361"/>
      <c r="O9" s="31" t="s">
        <v>39</v>
      </c>
      <c r="Q9" s="362"/>
      <c r="R9" s="362"/>
      <c r="S9" s="363"/>
      <c r="T9" s="357"/>
      <c r="U9" s="358"/>
      <c r="V9" s="364" t="s">
        <v>45</v>
      </c>
      <c r="X9" s="31" t="s">
        <v>226</v>
      </c>
      <c r="AC9" s="31" t="s">
        <v>227</v>
      </c>
      <c r="AF9" s="362"/>
      <c r="AG9" s="362"/>
      <c r="AH9" s="363"/>
      <c r="AI9" s="341"/>
      <c r="AJ9" s="341"/>
      <c r="AK9" s="341"/>
      <c r="AL9" s="341"/>
      <c r="AM9" s="341"/>
      <c r="AN9" s="341"/>
    </row>
    <row r="10" ht="27.0" customHeight="1">
      <c r="A10" s="341"/>
      <c r="B10" s="341"/>
      <c r="C10" s="341"/>
      <c r="D10" s="341"/>
      <c r="E10" s="341"/>
      <c r="F10" s="352"/>
      <c r="G10" s="353" t="s">
        <v>13</v>
      </c>
      <c r="I10" s="26" t="s">
        <v>228</v>
      </c>
      <c r="N10" s="354"/>
      <c r="O10" s="26" t="s">
        <v>9</v>
      </c>
      <c r="Q10" s="355"/>
      <c r="R10" s="355"/>
      <c r="S10" s="356"/>
      <c r="T10" s="357"/>
      <c r="U10" s="358"/>
      <c r="V10" s="359" t="s">
        <v>29</v>
      </c>
      <c r="X10" s="26" t="s">
        <v>229</v>
      </c>
      <c r="AB10" s="354"/>
      <c r="AC10" s="26" t="s">
        <v>230</v>
      </c>
      <c r="AE10" s="354"/>
      <c r="AF10" s="355"/>
      <c r="AG10" s="355"/>
      <c r="AH10" s="356"/>
      <c r="AI10" s="341"/>
      <c r="AJ10" s="341"/>
      <c r="AK10" s="341"/>
      <c r="AL10" s="341"/>
      <c r="AM10" s="341"/>
      <c r="AN10" s="341"/>
    </row>
    <row r="11" ht="27.0" customHeight="1">
      <c r="A11" s="341"/>
      <c r="B11" s="341"/>
      <c r="C11" s="341"/>
      <c r="D11" s="341"/>
      <c r="E11" s="341"/>
      <c r="F11" s="352"/>
      <c r="G11" s="360" t="s">
        <v>37</v>
      </c>
      <c r="I11" s="31" t="s">
        <v>231</v>
      </c>
      <c r="M11" s="361"/>
      <c r="N11" s="361"/>
      <c r="O11" s="31" t="s">
        <v>12</v>
      </c>
      <c r="Q11" s="362"/>
      <c r="R11" s="362"/>
      <c r="S11" s="363"/>
      <c r="T11" s="357"/>
      <c r="U11" s="358"/>
      <c r="V11" s="364" t="s">
        <v>120</v>
      </c>
      <c r="X11" s="31" t="s">
        <v>232</v>
      </c>
      <c r="AA11" s="361"/>
      <c r="AB11" s="361"/>
      <c r="AC11" s="31" t="s">
        <v>24</v>
      </c>
      <c r="AE11" s="361"/>
      <c r="AF11" s="362"/>
      <c r="AG11" s="362"/>
      <c r="AH11" s="363"/>
      <c r="AI11" s="341"/>
      <c r="AJ11" s="341"/>
      <c r="AK11" s="341"/>
      <c r="AL11" s="341"/>
      <c r="AM11" s="341"/>
      <c r="AN11" s="341"/>
    </row>
    <row r="12" ht="27.0" customHeight="1">
      <c r="A12" s="341"/>
      <c r="B12" s="341"/>
      <c r="C12" s="341"/>
      <c r="D12" s="341"/>
      <c r="E12" s="341"/>
      <c r="F12" s="352"/>
      <c r="G12" s="353" t="s">
        <v>22</v>
      </c>
      <c r="I12" s="26" t="s">
        <v>233</v>
      </c>
      <c r="N12" s="354"/>
      <c r="O12" s="26" t="s">
        <v>234</v>
      </c>
      <c r="Q12" s="355"/>
      <c r="R12" s="355"/>
      <c r="S12" s="356"/>
      <c r="T12" s="357"/>
      <c r="U12" s="358"/>
      <c r="V12" s="359" t="s">
        <v>25</v>
      </c>
      <c r="X12" s="26" t="s">
        <v>235</v>
      </c>
      <c r="AA12" s="354"/>
      <c r="AB12" s="354"/>
      <c r="AC12" s="26" t="s">
        <v>39</v>
      </c>
      <c r="AE12" s="354"/>
      <c r="AF12" s="355"/>
      <c r="AG12" s="355"/>
      <c r="AH12" s="356"/>
      <c r="AI12" s="341"/>
      <c r="AJ12" s="341"/>
      <c r="AK12" s="341"/>
      <c r="AL12" s="341"/>
      <c r="AM12" s="341"/>
      <c r="AN12" s="341"/>
    </row>
    <row r="13" ht="27.0" customHeight="1">
      <c r="A13" s="341"/>
      <c r="B13" s="341"/>
      <c r="C13" s="341"/>
      <c r="D13" s="341"/>
      <c r="E13" s="341"/>
      <c r="F13" s="352"/>
      <c r="G13" s="360" t="s">
        <v>131</v>
      </c>
      <c r="I13" s="31" t="s">
        <v>236</v>
      </c>
      <c r="M13" s="361"/>
      <c r="N13" s="361"/>
      <c r="O13" s="31" t="s">
        <v>237</v>
      </c>
      <c r="Q13" s="362"/>
      <c r="R13" s="362"/>
      <c r="S13" s="363"/>
      <c r="T13" s="357"/>
      <c r="U13" s="358"/>
      <c r="V13" s="364" t="s">
        <v>7</v>
      </c>
      <c r="X13" s="31" t="s">
        <v>238</v>
      </c>
      <c r="AC13" s="31" t="s">
        <v>9</v>
      </c>
      <c r="AE13" s="361"/>
      <c r="AF13" s="362"/>
      <c r="AG13" s="362"/>
      <c r="AH13" s="363"/>
      <c r="AI13" s="341"/>
      <c r="AJ13" s="341"/>
      <c r="AK13" s="341"/>
      <c r="AL13" s="341"/>
      <c r="AM13" s="341"/>
      <c r="AN13" s="341"/>
    </row>
    <row r="14" ht="27.0" customHeight="1">
      <c r="A14" s="341"/>
      <c r="B14" s="341"/>
      <c r="C14" s="341"/>
      <c r="D14" s="341"/>
      <c r="E14" s="341"/>
      <c r="F14" s="352"/>
      <c r="G14" s="353" t="s">
        <v>129</v>
      </c>
      <c r="I14" s="26" t="s">
        <v>239</v>
      </c>
      <c r="M14" s="354"/>
      <c r="N14" s="354"/>
      <c r="O14" s="26" t="s">
        <v>240</v>
      </c>
      <c r="Q14" s="355"/>
      <c r="R14" s="355"/>
      <c r="S14" s="356"/>
      <c r="T14" s="357"/>
      <c r="U14" s="358"/>
      <c r="V14" s="359" t="s">
        <v>10</v>
      </c>
      <c r="X14" s="26" t="s">
        <v>241</v>
      </c>
      <c r="AB14" s="354"/>
      <c r="AC14" s="26" t="s">
        <v>126</v>
      </c>
      <c r="AE14" s="354"/>
      <c r="AF14" s="355"/>
      <c r="AG14" s="355"/>
      <c r="AH14" s="356"/>
      <c r="AI14" s="341"/>
      <c r="AJ14" s="341"/>
      <c r="AK14" s="341"/>
      <c r="AL14" s="341"/>
      <c r="AM14" s="341"/>
      <c r="AN14" s="341"/>
    </row>
    <row r="15" ht="27.0" customHeight="1">
      <c r="A15" s="341"/>
      <c r="B15" s="341"/>
      <c r="C15" s="341"/>
      <c r="D15" s="341"/>
      <c r="E15" s="341"/>
      <c r="F15" s="352"/>
      <c r="G15" s="360" t="s">
        <v>27</v>
      </c>
      <c r="I15" s="31" t="s">
        <v>242</v>
      </c>
      <c r="N15" s="361"/>
      <c r="O15" s="31" t="s">
        <v>240</v>
      </c>
      <c r="Q15" s="362"/>
      <c r="R15" s="362"/>
      <c r="S15" s="363"/>
      <c r="T15" s="357"/>
      <c r="U15" s="358"/>
      <c r="V15" s="364" t="s">
        <v>152</v>
      </c>
      <c r="X15" s="31" t="s">
        <v>243</v>
      </c>
      <c r="AA15" s="361"/>
      <c r="AB15" s="361"/>
      <c r="AC15" s="31" t="s">
        <v>244</v>
      </c>
      <c r="AE15" s="361"/>
      <c r="AF15" s="362"/>
      <c r="AG15" s="362"/>
      <c r="AH15" s="363"/>
      <c r="AI15" s="341"/>
      <c r="AJ15" s="341"/>
      <c r="AK15" s="341"/>
      <c r="AL15" s="341"/>
      <c r="AM15" s="341"/>
      <c r="AN15" s="341"/>
    </row>
    <row r="16" ht="27.0" customHeight="1">
      <c r="A16" s="341"/>
      <c r="B16" s="341"/>
      <c r="C16" s="341"/>
      <c r="D16" s="341"/>
      <c r="E16" s="341"/>
      <c r="F16" s="352"/>
      <c r="G16" s="353" t="s">
        <v>18</v>
      </c>
      <c r="I16" s="26" t="s">
        <v>245</v>
      </c>
      <c r="N16" s="354"/>
      <c r="O16" s="26" t="s">
        <v>246</v>
      </c>
      <c r="Q16" s="355"/>
      <c r="R16" s="355"/>
      <c r="S16" s="356"/>
      <c r="T16" s="357"/>
      <c r="U16" s="358"/>
      <c r="V16" s="359" t="s">
        <v>118</v>
      </c>
      <c r="X16" s="26" t="s">
        <v>247</v>
      </c>
      <c r="AA16" s="354"/>
      <c r="AB16" s="354"/>
      <c r="AC16" s="26" t="s">
        <v>39</v>
      </c>
      <c r="AE16" s="354"/>
      <c r="AF16" s="355"/>
      <c r="AG16" s="355"/>
      <c r="AH16" s="356"/>
      <c r="AI16" s="341"/>
      <c r="AJ16" s="341"/>
      <c r="AK16" s="341"/>
      <c r="AL16" s="341"/>
      <c r="AM16" s="341"/>
      <c r="AN16" s="341"/>
    </row>
    <row r="17" ht="27.0" customHeight="1">
      <c r="A17" s="341"/>
      <c r="B17" s="341"/>
      <c r="C17" s="341"/>
      <c r="D17" s="341"/>
      <c r="E17" s="341"/>
      <c r="F17" s="352"/>
      <c r="G17" s="360" t="s">
        <v>147</v>
      </c>
      <c r="I17" s="31" t="s">
        <v>248</v>
      </c>
      <c r="N17" s="361"/>
      <c r="O17" s="31" t="s">
        <v>42</v>
      </c>
      <c r="Q17" s="362"/>
      <c r="R17" s="362"/>
      <c r="S17" s="363"/>
      <c r="T17" s="357"/>
      <c r="U17" s="358"/>
      <c r="V17" s="364" t="s">
        <v>157</v>
      </c>
      <c r="X17" s="31" t="s">
        <v>249</v>
      </c>
      <c r="AB17" s="361"/>
      <c r="AC17" s="31" t="s">
        <v>36</v>
      </c>
      <c r="AE17" s="361"/>
      <c r="AF17" s="362"/>
      <c r="AG17" s="362"/>
      <c r="AH17" s="363"/>
      <c r="AI17" s="341"/>
      <c r="AJ17" s="341"/>
      <c r="AK17" s="341"/>
      <c r="AL17" s="341"/>
      <c r="AM17" s="341"/>
      <c r="AN17" s="341"/>
    </row>
    <row r="18" ht="27.0" customHeight="1">
      <c r="A18" s="341"/>
      <c r="B18" s="341"/>
      <c r="C18" s="341"/>
      <c r="D18" s="341"/>
      <c r="E18" s="341"/>
      <c r="F18" s="352"/>
      <c r="G18" s="353" t="s">
        <v>142</v>
      </c>
      <c r="I18" s="26" t="s">
        <v>250</v>
      </c>
      <c r="N18" s="354"/>
      <c r="O18" s="26" t="s">
        <v>251</v>
      </c>
      <c r="Q18" s="355"/>
      <c r="R18" s="355"/>
      <c r="S18" s="356"/>
      <c r="T18" s="357"/>
      <c r="U18" s="358"/>
      <c r="V18" s="359" t="s">
        <v>122</v>
      </c>
      <c r="X18" s="26" t="s">
        <v>252</v>
      </c>
      <c r="AB18" s="354"/>
      <c r="AC18" s="26" t="s">
        <v>42</v>
      </c>
      <c r="AE18" s="354"/>
      <c r="AF18" s="355"/>
      <c r="AG18" s="355"/>
      <c r="AH18" s="356"/>
      <c r="AI18" s="341"/>
      <c r="AJ18" s="341"/>
      <c r="AK18" s="341"/>
      <c r="AL18" s="341"/>
      <c r="AM18" s="341"/>
      <c r="AN18" s="341"/>
    </row>
    <row r="19" ht="27.0" customHeight="1">
      <c r="A19" s="341"/>
      <c r="B19" s="341"/>
      <c r="C19" s="341"/>
      <c r="D19" s="341"/>
      <c r="E19" s="341"/>
      <c r="F19" s="352"/>
      <c r="G19" s="360" t="s">
        <v>127</v>
      </c>
      <c r="I19" s="31" t="s">
        <v>253</v>
      </c>
      <c r="N19" s="361"/>
      <c r="O19" s="31" t="s">
        <v>12</v>
      </c>
      <c r="Q19" s="362"/>
      <c r="R19" s="362"/>
      <c r="S19" s="363"/>
      <c r="T19" s="357"/>
      <c r="U19" s="358"/>
      <c r="V19" s="364" t="s">
        <v>20</v>
      </c>
      <c r="X19" s="31" t="s">
        <v>254</v>
      </c>
      <c r="AA19" s="361"/>
      <c r="AB19" s="361"/>
      <c r="AC19" s="31" t="s">
        <v>126</v>
      </c>
      <c r="AE19" s="361"/>
      <c r="AF19" s="362"/>
      <c r="AG19" s="362"/>
      <c r="AH19" s="363"/>
      <c r="AI19" s="341"/>
      <c r="AJ19" s="341"/>
      <c r="AK19" s="341"/>
      <c r="AL19" s="341"/>
      <c r="AM19" s="341"/>
      <c r="AN19" s="341"/>
    </row>
    <row r="20" ht="27.0" customHeight="1">
      <c r="A20" s="341"/>
      <c r="B20" s="341"/>
      <c r="C20" s="341"/>
      <c r="D20" s="341"/>
      <c r="E20" s="341"/>
      <c r="F20" s="352"/>
      <c r="G20" s="353" t="s">
        <v>31</v>
      </c>
      <c r="I20" s="26" t="s">
        <v>255</v>
      </c>
      <c r="M20" s="354"/>
      <c r="N20" s="354"/>
      <c r="O20" s="26" t="s">
        <v>256</v>
      </c>
      <c r="Q20" s="355"/>
      <c r="R20" s="355"/>
      <c r="S20" s="356"/>
      <c r="T20" s="357"/>
      <c r="U20" s="358"/>
      <c r="V20" s="359" t="s">
        <v>154</v>
      </c>
      <c r="X20" s="26" t="s">
        <v>257</v>
      </c>
      <c r="AB20" s="354"/>
      <c r="AC20" s="26" t="s">
        <v>9</v>
      </c>
      <c r="AE20" s="354"/>
      <c r="AF20" s="355"/>
      <c r="AG20" s="355"/>
      <c r="AH20" s="356"/>
      <c r="AI20" s="341"/>
      <c r="AJ20" s="341"/>
      <c r="AK20" s="341"/>
      <c r="AL20" s="341"/>
      <c r="AM20" s="341"/>
      <c r="AN20" s="341"/>
    </row>
    <row r="21" ht="27.0" customHeight="1">
      <c r="A21" s="341"/>
      <c r="B21" s="341"/>
      <c r="C21" s="341"/>
      <c r="D21" s="341"/>
      <c r="E21" s="341"/>
      <c r="F21" s="352"/>
      <c r="G21" s="360" t="s">
        <v>112</v>
      </c>
      <c r="I21" s="31" t="s">
        <v>258</v>
      </c>
      <c r="N21" s="361"/>
      <c r="O21" s="31" t="s">
        <v>12</v>
      </c>
      <c r="Q21" s="362"/>
      <c r="R21" s="362"/>
      <c r="S21" s="363"/>
      <c r="T21" s="357"/>
      <c r="U21" s="358"/>
      <c r="V21" s="364" t="s">
        <v>43</v>
      </c>
      <c r="X21" s="31" t="s">
        <v>259</v>
      </c>
      <c r="AB21" s="361"/>
      <c r="AC21" s="31" t="s">
        <v>12</v>
      </c>
      <c r="AE21" s="361"/>
      <c r="AF21" s="362"/>
      <c r="AG21" s="362"/>
      <c r="AH21" s="363"/>
      <c r="AI21" s="341"/>
      <c r="AJ21" s="341"/>
      <c r="AK21" s="341"/>
      <c r="AL21" s="341"/>
      <c r="AM21" s="341"/>
      <c r="AN21" s="341"/>
    </row>
    <row r="22" ht="27.0" customHeight="1">
      <c r="A22" s="341"/>
      <c r="B22" s="341"/>
      <c r="C22" s="341"/>
      <c r="D22" s="341"/>
      <c r="E22" s="341"/>
      <c r="F22" s="352"/>
      <c r="G22" s="353" t="s">
        <v>15</v>
      </c>
      <c r="I22" s="26" t="s">
        <v>260</v>
      </c>
      <c r="M22" s="354"/>
      <c r="N22" s="354"/>
      <c r="O22" s="26" t="s">
        <v>111</v>
      </c>
      <c r="Q22" s="355"/>
      <c r="R22" s="355"/>
      <c r="S22" s="356"/>
      <c r="T22" s="357"/>
      <c r="U22" s="358"/>
      <c r="V22" s="359" t="s">
        <v>34</v>
      </c>
      <c r="X22" s="26" t="s">
        <v>261</v>
      </c>
      <c r="AB22" s="354"/>
      <c r="AC22" s="26" t="s">
        <v>36</v>
      </c>
      <c r="AE22" s="354"/>
      <c r="AF22" s="355"/>
      <c r="AG22" s="355"/>
      <c r="AH22" s="356"/>
      <c r="AI22" s="341"/>
      <c r="AJ22" s="341"/>
      <c r="AK22" s="341"/>
      <c r="AL22" s="341"/>
      <c r="AM22" s="341"/>
      <c r="AN22" s="341"/>
    </row>
    <row r="23" ht="27.0" customHeight="1">
      <c r="A23" s="341"/>
      <c r="B23" s="341"/>
      <c r="C23" s="341"/>
      <c r="D23" s="341"/>
      <c r="E23" s="341"/>
      <c r="F23" s="352"/>
      <c r="G23" s="360" t="s">
        <v>140</v>
      </c>
      <c r="I23" s="31" t="s">
        <v>262</v>
      </c>
      <c r="M23" s="361"/>
      <c r="N23" s="361"/>
      <c r="O23" s="31" t="s">
        <v>263</v>
      </c>
      <c r="Q23" s="362"/>
      <c r="R23" s="362"/>
      <c r="S23" s="363"/>
      <c r="T23" s="357"/>
      <c r="U23" s="358"/>
      <c r="V23" s="364" t="s">
        <v>104</v>
      </c>
      <c r="X23" s="31" t="s">
        <v>264</v>
      </c>
      <c r="AC23" s="31" t="s">
        <v>136</v>
      </c>
      <c r="AE23" s="361"/>
      <c r="AF23" s="362"/>
      <c r="AG23" s="362"/>
      <c r="AH23" s="363"/>
      <c r="AI23" s="341"/>
      <c r="AJ23" s="341"/>
      <c r="AK23" s="341"/>
      <c r="AL23" s="341"/>
      <c r="AM23" s="341"/>
      <c r="AN23" s="341"/>
    </row>
    <row r="24" ht="27.0" hidden="1" customHeight="1">
      <c r="A24" s="341"/>
      <c r="B24" s="341"/>
      <c r="C24" s="341"/>
      <c r="D24" s="341"/>
      <c r="E24" s="352" t="s">
        <v>47</v>
      </c>
      <c r="F24" s="352">
        <v>17.0</v>
      </c>
      <c r="G24" s="20" t="str">
        <f t="shared" ref="G24:G39" si="1">V8</f>
        <v>5A</v>
      </c>
      <c r="I24" s="357" t="str">
        <f t="shared" ref="I24:I39" si="2">X8</f>
        <v>KERVOELEN Nicole</v>
      </c>
      <c r="O24" s="357" t="str">
        <f t="shared" ref="O24:O39" si="3">AC8</f>
        <v>CBD 69</v>
      </c>
      <c r="S24" s="22"/>
      <c r="T24" s="357"/>
      <c r="U24" s="358"/>
      <c r="V24" s="35"/>
      <c r="X24" s="357"/>
      <c r="AC24" s="357"/>
      <c r="AH24" s="22"/>
      <c r="AI24" s="341"/>
      <c r="AJ24" s="341"/>
      <c r="AK24" s="341"/>
      <c r="AL24" s="341"/>
      <c r="AM24" s="341"/>
      <c r="AN24" s="341"/>
    </row>
    <row r="25" ht="27.0" hidden="1" customHeight="1">
      <c r="A25" s="341"/>
      <c r="B25" s="341"/>
      <c r="C25" s="341"/>
      <c r="D25" s="341"/>
      <c r="E25" s="352" t="s">
        <v>47</v>
      </c>
      <c r="F25" s="352">
        <v>18.0</v>
      </c>
      <c r="G25" s="27" t="str">
        <f t="shared" si="1"/>
        <v>1D</v>
      </c>
      <c r="I25" s="365" t="str">
        <f t="shared" si="2"/>
        <v>LAGARRIGUE Charlotte</v>
      </c>
      <c r="O25" s="365" t="str">
        <f t="shared" si="3"/>
        <v>CBD 87/23</v>
      </c>
      <c r="S25" s="29"/>
      <c r="T25" s="357"/>
      <c r="U25" s="358"/>
      <c r="V25" s="36"/>
      <c r="X25" s="365"/>
      <c r="AC25" s="365"/>
      <c r="AH25" s="29"/>
      <c r="AI25" s="341"/>
      <c r="AJ25" s="341"/>
      <c r="AK25" s="341"/>
      <c r="AL25" s="341"/>
      <c r="AM25" s="341"/>
      <c r="AN25" s="341"/>
    </row>
    <row r="26" ht="27.0" hidden="1" customHeight="1">
      <c r="A26" s="341"/>
      <c r="B26" s="341"/>
      <c r="C26" s="341"/>
      <c r="D26" s="341"/>
      <c r="E26" s="352" t="s">
        <v>47</v>
      </c>
      <c r="F26" s="352">
        <v>19.0</v>
      </c>
      <c r="G26" s="20" t="str">
        <f t="shared" si="1"/>
        <v>2D</v>
      </c>
      <c r="I26" s="357" t="str">
        <f t="shared" si="2"/>
        <v>LANASPA Valérie</v>
      </c>
      <c r="O26" s="357" t="str">
        <f t="shared" si="3"/>
        <v>CBD 95</v>
      </c>
      <c r="S26" s="22"/>
      <c r="T26" s="357"/>
      <c r="U26" s="358"/>
      <c r="V26" s="35"/>
      <c r="X26" s="357"/>
      <c r="AC26" s="357"/>
      <c r="AH26" s="22"/>
      <c r="AI26" s="341"/>
      <c r="AJ26" s="341"/>
      <c r="AK26" s="341"/>
      <c r="AL26" s="341"/>
      <c r="AM26" s="341"/>
      <c r="AN26" s="341"/>
    </row>
    <row r="27" ht="27.0" hidden="1" customHeight="1">
      <c r="A27" s="341"/>
      <c r="B27" s="341"/>
      <c r="C27" s="341"/>
      <c r="D27" s="341"/>
      <c r="E27" s="352" t="s">
        <v>47</v>
      </c>
      <c r="F27" s="352">
        <v>20.0</v>
      </c>
      <c r="G27" s="27" t="str">
        <f t="shared" si="1"/>
        <v>6D</v>
      </c>
      <c r="I27" s="365" t="str">
        <f t="shared" si="2"/>
        <v>LIMOGES Lydia</v>
      </c>
      <c r="O27" s="365" t="str">
        <f t="shared" si="3"/>
        <v>CBD 34</v>
      </c>
      <c r="S27" s="29"/>
      <c r="T27" s="357"/>
      <c r="U27" s="358"/>
      <c r="V27" s="36"/>
      <c r="X27" s="365"/>
      <c r="AC27" s="365"/>
      <c r="AH27" s="29"/>
      <c r="AI27" s="341"/>
      <c r="AJ27" s="341"/>
      <c r="AK27" s="341"/>
      <c r="AL27" s="341"/>
      <c r="AM27" s="341"/>
      <c r="AN27" s="341"/>
    </row>
    <row r="28" ht="27.0" hidden="1" customHeight="1">
      <c r="A28" s="341"/>
      <c r="B28" s="341"/>
      <c r="C28" s="341"/>
      <c r="D28" s="341"/>
      <c r="E28" s="352" t="s">
        <v>47</v>
      </c>
      <c r="F28" s="352">
        <v>21.0</v>
      </c>
      <c r="G28" s="20" t="str">
        <f t="shared" si="1"/>
        <v>2A</v>
      </c>
      <c r="I28" s="357" t="str">
        <f t="shared" si="2"/>
        <v>MARTIN Julie</v>
      </c>
      <c r="O28" s="357" t="str">
        <f t="shared" si="3"/>
        <v>CBD 69</v>
      </c>
      <c r="S28" s="22"/>
      <c r="T28" s="357"/>
      <c r="U28" s="358"/>
      <c r="V28" s="35"/>
      <c r="X28" s="357"/>
      <c r="AC28" s="357"/>
      <c r="AH28" s="22"/>
      <c r="AI28" s="341"/>
      <c r="AJ28" s="341"/>
      <c r="AK28" s="341"/>
      <c r="AL28" s="341"/>
      <c r="AM28" s="341"/>
      <c r="AN28" s="341"/>
    </row>
    <row r="29" ht="27.0" hidden="1" customHeight="1">
      <c r="A29" s="341"/>
      <c r="B29" s="341"/>
      <c r="C29" s="341"/>
      <c r="D29" s="341"/>
      <c r="E29" s="352" t="s">
        <v>47</v>
      </c>
      <c r="F29" s="352">
        <v>22.0</v>
      </c>
      <c r="G29" s="27" t="str">
        <f t="shared" si="1"/>
        <v>1A</v>
      </c>
      <c r="I29" s="365" t="str">
        <f t="shared" si="2"/>
        <v>MAUGIRON Anne-Marie</v>
      </c>
      <c r="O29" s="365" t="str">
        <f t="shared" si="3"/>
        <v>CBD 38</v>
      </c>
      <c r="S29" s="29"/>
      <c r="T29" s="357"/>
      <c r="U29" s="358"/>
      <c r="V29" s="36"/>
      <c r="X29" s="365"/>
      <c r="AC29" s="365"/>
      <c r="AH29" s="29"/>
      <c r="AI29" s="341"/>
      <c r="AJ29" s="341"/>
      <c r="AK29" s="341"/>
      <c r="AL29" s="341"/>
      <c r="AM29" s="341"/>
      <c r="AN29" s="341"/>
    </row>
    <row r="30" ht="27.0" hidden="1" customHeight="1">
      <c r="A30" s="341"/>
      <c r="B30" s="341"/>
      <c r="C30" s="341"/>
      <c r="D30" s="341"/>
      <c r="E30" s="352" t="s">
        <v>47</v>
      </c>
      <c r="F30" s="352">
        <v>23.0</v>
      </c>
      <c r="G30" s="20" t="str">
        <f t="shared" si="1"/>
        <v>4C</v>
      </c>
      <c r="I30" s="357" t="str">
        <f t="shared" si="2"/>
        <v>MONNERON Karine</v>
      </c>
      <c r="O30" s="357" t="str">
        <f t="shared" si="3"/>
        <v>CBD 07</v>
      </c>
      <c r="S30" s="22"/>
      <c r="T30" s="357"/>
      <c r="U30" s="358"/>
      <c r="V30" s="35"/>
      <c r="X30" s="357"/>
      <c r="AC30" s="357"/>
      <c r="AH30" s="22"/>
      <c r="AI30" s="341"/>
      <c r="AJ30" s="341"/>
      <c r="AK30" s="341"/>
      <c r="AL30" s="341"/>
      <c r="AM30" s="341"/>
      <c r="AN30" s="341"/>
    </row>
    <row r="31" ht="27.0" hidden="1" customHeight="1">
      <c r="A31" s="341"/>
      <c r="B31" s="341"/>
      <c r="C31" s="341"/>
      <c r="D31" s="341"/>
      <c r="E31" s="352" t="s">
        <v>47</v>
      </c>
      <c r="F31" s="352">
        <v>24.0</v>
      </c>
      <c r="G31" s="27" t="str">
        <f t="shared" si="1"/>
        <v>6C</v>
      </c>
      <c r="I31" s="365" t="str">
        <f t="shared" si="2"/>
        <v>MUNIER Laure</v>
      </c>
      <c r="O31" s="365" t="str">
        <f t="shared" si="3"/>
        <v>CBD 60</v>
      </c>
      <c r="S31" s="29"/>
      <c r="T31" s="357"/>
      <c r="U31" s="358"/>
      <c r="V31" s="36"/>
      <c r="X31" s="365"/>
      <c r="AC31" s="365"/>
      <c r="AH31" s="29"/>
      <c r="AI31" s="341"/>
      <c r="AJ31" s="341"/>
      <c r="AK31" s="341"/>
      <c r="AL31" s="341"/>
      <c r="AM31" s="341"/>
      <c r="AN31" s="341"/>
    </row>
    <row r="32" ht="27.0" hidden="1" customHeight="1">
      <c r="A32" s="341"/>
      <c r="B32" s="341"/>
      <c r="C32" s="341"/>
      <c r="D32" s="341"/>
      <c r="E32" s="352" t="s">
        <v>47</v>
      </c>
      <c r="F32" s="352">
        <v>25.0</v>
      </c>
      <c r="G32" s="20" t="str">
        <f t="shared" si="1"/>
        <v>7D</v>
      </c>
      <c r="I32" s="357" t="str">
        <f t="shared" si="2"/>
        <v>NEYRINS Brigitte</v>
      </c>
      <c r="O32" s="357" t="str">
        <f t="shared" si="3"/>
        <v>CBD 69</v>
      </c>
      <c r="S32" s="22"/>
      <c r="T32" s="357"/>
      <c r="U32" s="358"/>
      <c r="V32" s="35"/>
      <c r="X32" s="357"/>
      <c r="AC32" s="357"/>
      <c r="AH32" s="22"/>
      <c r="AI32" s="341"/>
      <c r="AJ32" s="341"/>
      <c r="AK32" s="341"/>
      <c r="AL32" s="341"/>
      <c r="AM32" s="341"/>
      <c r="AN32" s="341"/>
    </row>
    <row r="33" ht="27.0" hidden="1" customHeight="1">
      <c r="A33" s="341"/>
      <c r="B33" s="341"/>
      <c r="C33" s="341"/>
      <c r="D33" s="341"/>
      <c r="E33" s="352" t="s">
        <v>47</v>
      </c>
      <c r="F33" s="352">
        <v>26.0</v>
      </c>
      <c r="G33" s="27" t="str">
        <f t="shared" si="1"/>
        <v>8C</v>
      </c>
      <c r="I33" s="365" t="str">
        <f t="shared" si="2"/>
        <v>PICCHIOTTINO Annie</v>
      </c>
      <c r="O33" s="365" t="str">
        <f t="shared" si="3"/>
        <v>CBD 73</v>
      </c>
      <c r="S33" s="29"/>
      <c r="T33" s="357"/>
      <c r="U33" s="358"/>
      <c r="V33" s="36"/>
      <c r="X33" s="365"/>
      <c r="AC33" s="365"/>
      <c r="AH33" s="29"/>
      <c r="AI33" s="341"/>
      <c r="AJ33" s="341"/>
      <c r="AK33" s="341"/>
      <c r="AL33" s="341"/>
      <c r="AM33" s="341"/>
      <c r="AN33" s="341"/>
    </row>
    <row r="34" ht="27.0" hidden="1" customHeight="1">
      <c r="A34" s="341"/>
      <c r="B34" s="341"/>
      <c r="C34" s="341"/>
      <c r="D34" s="341"/>
      <c r="E34" s="352" t="s">
        <v>47</v>
      </c>
      <c r="F34" s="352">
        <v>27.0</v>
      </c>
      <c r="G34" s="20" t="str">
        <f t="shared" si="1"/>
        <v>8B</v>
      </c>
      <c r="I34" s="357" t="str">
        <f t="shared" si="2"/>
        <v>REBOULET Martine</v>
      </c>
      <c r="O34" s="357" t="str">
        <f t="shared" si="3"/>
        <v>CBD 26</v>
      </c>
      <c r="S34" s="22"/>
      <c r="T34" s="357"/>
      <c r="U34" s="358"/>
      <c r="V34" s="35"/>
      <c r="X34" s="357"/>
      <c r="AC34" s="357"/>
      <c r="AH34" s="22"/>
      <c r="AI34" s="341"/>
      <c r="AJ34" s="341"/>
      <c r="AK34" s="341"/>
      <c r="AL34" s="341"/>
      <c r="AM34" s="341"/>
      <c r="AN34" s="341"/>
    </row>
    <row r="35" ht="27.0" hidden="1" customHeight="1">
      <c r="A35" s="341"/>
      <c r="B35" s="341"/>
      <c r="C35" s="341"/>
      <c r="D35" s="341"/>
      <c r="E35" s="352" t="s">
        <v>47</v>
      </c>
      <c r="F35" s="352">
        <v>28.0</v>
      </c>
      <c r="G35" s="27" t="str">
        <f t="shared" si="1"/>
        <v>3D</v>
      </c>
      <c r="I35" s="365" t="str">
        <f t="shared" si="2"/>
        <v>SAPET Alicia</v>
      </c>
      <c r="O35" s="365" t="str">
        <f t="shared" si="3"/>
        <v>CBD 07</v>
      </c>
      <c r="S35" s="29"/>
      <c r="T35" s="357"/>
      <c r="U35" s="358"/>
      <c r="V35" s="36"/>
      <c r="X35" s="365"/>
      <c r="AC35" s="365"/>
      <c r="AH35" s="29"/>
      <c r="AI35" s="341"/>
      <c r="AJ35" s="341"/>
      <c r="AK35" s="341"/>
      <c r="AL35" s="341"/>
      <c r="AM35" s="341"/>
      <c r="AN35" s="341"/>
    </row>
    <row r="36" ht="27.0" hidden="1" customHeight="1">
      <c r="A36" s="341"/>
      <c r="B36" s="341"/>
      <c r="C36" s="341"/>
      <c r="D36" s="341"/>
      <c r="E36" s="352" t="s">
        <v>47</v>
      </c>
      <c r="F36" s="352">
        <v>29.0</v>
      </c>
      <c r="G36" s="20" t="str">
        <f t="shared" si="1"/>
        <v>8D</v>
      </c>
      <c r="I36" s="357" t="str">
        <f t="shared" si="2"/>
        <v>SCACCIALUPI Jennifer</v>
      </c>
      <c r="O36" s="357" t="str">
        <f t="shared" si="3"/>
        <v>CBD 38</v>
      </c>
      <c r="S36" s="22"/>
      <c r="T36" s="357"/>
      <c r="U36" s="358"/>
      <c r="V36" s="35"/>
      <c r="X36" s="357"/>
      <c r="AC36" s="357"/>
      <c r="AH36" s="22"/>
      <c r="AI36" s="341"/>
      <c r="AJ36" s="341"/>
      <c r="AK36" s="341"/>
      <c r="AL36" s="341"/>
      <c r="AM36" s="341"/>
      <c r="AN36" s="341"/>
    </row>
    <row r="37" ht="27.0" hidden="1" customHeight="1">
      <c r="A37" s="341"/>
      <c r="B37" s="341"/>
      <c r="C37" s="341"/>
      <c r="D37" s="341"/>
      <c r="E37" s="352" t="s">
        <v>47</v>
      </c>
      <c r="F37" s="352">
        <v>30.0</v>
      </c>
      <c r="G37" s="27" t="str">
        <f t="shared" si="1"/>
        <v>1C</v>
      </c>
      <c r="I37" s="365" t="str">
        <f t="shared" si="2"/>
        <v>SINARDET Huguette</v>
      </c>
      <c r="O37" s="365" t="str">
        <f t="shared" si="3"/>
        <v>CBD 01</v>
      </c>
      <c r="S37" s="29"/>
      <c r="T37" s="357"/>
      <c r="U37" s="358"/>
      <c r="V37" s="36"/>
      <c r="X37" s="365"/>
      <c r="AC37" s="365"/>
      <c r="AH37" s="29"/>
      <c r="AI37" s="341"/>
      <c r="AJ37" s="341"/>
      <c r="AK37" s="341"/>
      <c r="AL37" s="341"/>
      <c r="AM37" s="341"/>
      <c r="AN37" s="341"/>
    </row>
    <row r="38" ht="27.0" hidden="1" customHeight="1">
      <c r="A38" s="341"/>
      <c r="B38" s="341"/>
      <c r="C38" s="341"/>
      <c r="D38" s="341"/>
      <c r="E38" s="352" t="s">
        <v>47</v>
      </c>
      <c r="F38" s="352">
        <v>31.0</v>
      </c>
      <c r="G38" s="20" t="str">
        <f t="shared" si="1"/>
        <v>1B</v>
      </c>
      <c r="I38" s="357" t="str">
        <f t="shared" si="2"/>
        <v>THERMOZ Delphine</v>
      </c>
      <c r="O38" s="357" t="str">
        <f t="shared" si="3"/>
        <v>CBD 73</v>
      </c>
      <c r="S38" s="22"/>
      <c r="T38" s="357"/>
      <c r="U38" s="358"/>
      <c r="V38" s="35"/>
      <c r="X38" s="357"/>
      <c r="AC38" s="357"/>
      <c r="AH38" s="22"/>
      <c r="AI38" s="341"/>
      <c r="AJ38" s="341"/>
      <c r="AK38" s="341"/>
      <c r="AL38" s="341"/>
      <c r="AM38" s="341"/>
      <c r="AN38" s="341"/>
    </row>
    <row r="39" ht="27.0" hidden="1" customHeight="1">
      <c r="A39" s="341"/>
      <c r="B39" s="341"/>
      <c r="C39" s="341"/>
      <c r="D39" s="341"/>
      <c r="E39" s="352" t="s">
        <v>47</v>
      </c>
      <c r="F39" s="352">
        <v>32.0</v>
      </c>
      <c r="G39" s="27" t="str">
        <f t="shared" si="1"/>
        <v>6B</v>
      </c>
      <c r="I39" s="365" t="str">
        <f t="shared" si="2"/>
        <v>VERCHERAND Maryline</v>
      </c>
      <c r="O39" s="365" t="str">
        <f t="shared" si="3"/>
        <v>CBD 42</v>
      </c>
      <c r="S39" s="29"/>
      <c r="T39" s="357"/>
      <c r="U39" s="358"/>
      <c r="V39" s="36"/>
      <c r="X39" s="365"/>
      <c r="AC39" s="365"/>
      <c r="AH39" s="29"/>
      <c r="AI39" s="341"/>
      <c r="AJ39" s="341"/>
      <c r="AK39" s="341"/>
      <c r="AL39" s="341"/>
      <c r="AM39" s="341"/>
      <c r="AN39" s="341"/>
    </row>
    <row r="40" ht="27.0" customHeight="1">
      <c r="A40" s="341"/>
      <c r="B40" s="341"/>
      <c r="C40" s="341"/>
      <c r="D40" s="341"/>
      <c r="E40" s="341"/>
      <c r="F40" s="341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41"/>
      <c r="U40" s="341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41"/>
      <c r="AJ40" s="341"/>
      <c r="AK40" s="341"/>
      <c r="AL40" s="341"/>
      <c r="AM40" s="341"/>
      <c r="AN40" s="341"/>
    </row>
    <row r="41" ht="27.0" customHeight="1">
      <c r="A41" s="38" t="s">
        <v>48</v>
      </c>
    </row>
    <row r="42" ht="27.0" customHeight="1">
      <c r="A42" s="367"/>
      <c r="B42" s="40" t="s">
        <v>49</v>
      </c>
      <c r="C42" s="41"/>
      <c r="D42" s="41"/>
      <c r="E42" s="41"/>
      <c r="F42" s="41"/>
      <c r="G42" s="41"/>
      <c r="H42" s="41"/>
      <c r="I42" s="41"/>
      <c r="J42" s="367"/>
      <c r="K42" s="367"/>
      <c r="L42" s="42" t="s">
        <v>50</v>
      </c>
      <c r="M42" s="43"/>
      <c r="N42" s="43"/>
      <c r="O42" s="43"/>
      <c r="P42" s="43"/>
      <c r="Q42" s="43"/>
      <c r="R42" s="43"/>
      <c r="S42" s="43"/>
      <c r="T42" s="367"/>
      <c r="U42" s="367"/>
      <c r="V42" s="44" t="s">
        <v>51</v>
      </c>
      <c r="W42" s="45"/>
      <c r="X42" s="45"/>
      <c r="Y42" s="45"/>
      <c r="Z42" s="45"/>
      <c r="AA42" s="45"/>
      <c r="AB42" s="45"/>
      <c r="AC42" s="45"/>
      <c r="AD42" s="367"/>
      <c r="AE42" s="367"/>
      <c r="AF42" s="46" t="s">
        <v>52</v>
      </c>
      <c r="AG42" s="47"/>
      <c r="AH42" s="47"/>
      <c r="AI42" s="47"/>
      <c r="AJ42" s="47"/>
      <c r="AK42" s="47"/>
      <c r="AL42" s="47"/>
      <c r="AM42" s="47"/>
      <c r="AN42" s="367"/>
    </row>
    <row r="43" ht="27.0" customHeight="1">
      <c r="A43" s="368"/>
      <c r="B43" s="49" t="s">
        <v>265</v>
      </c>
      <c r="C43" s="368"/>
      <c r="D43" s="368"/>
      <c r="E43" s="368"/>
      <c r="F43" s="368"/>
      <c r="G43" s="368"/>
      <c r="H43" s="369" t="s">
        <v>54</v>
      </c>
      <c r="I43" s="370" t="s">
        <v>55</v>
      </c>
      <c r="J43" s="368"/>
      <c r="K43" s="368"/>
      <c r="L43" s="52" t="str">
        <f>B43</f>
        <v>PARTIE 1 : 10H15 - 11H45</v>
      </c>
      <c r="M43" s="368"/>
      <c r="N43" s="368"/>
      <c r="O43" s="368"/>
      <c r="P43" s="368"/>
      <c r="Q43" s="368"/>
      <c r="R43" s="369" t="s">
        <v>54</v>
      </c>
      <c r="S43" s="370" t="s">
        <v>55</v>
      </c>
      <c r="T43" s="368"/>
      <c r="U43" s="368"/>
      <c r="V43" s="53" t="str">
        <f>B43</f>
        <v>PARTIE 1 : 10H15 - 11H45</v>
      </c>
      <c r="W43" s="368"/>
      <c r="X43" s="368"/>
      <c r="Y43" s="368"/>
      <c r="Z43" s="368"/>
      <c r="AA43" s="368"/>
      <c r="AB43" s="369" t="s">
        <v>54</v>
      </c>
      <c r="AC43" s="370" t="s">
        <v>55</v>
      </c>
      <c r="AD43" s="368"/>
      <c r="AE43" s="368"/>
      <c r="AF43" s="54" t="str">
        <f>B43</f>
        <v>PARTIE 1 : 10H15 - 11H45</v>
      </c>
      <c r="AG43" s="368"/>
      <c r="AH43" s="368"/>
      <c r="AI43" s="368"/>
      <c r="AJ43" s="368"/>
      <c r="AK43" s="368"/>
      <c r="AL43" s="369" t="s">
        <v>54</v>
      </c>
      <c r="AM43" s="370" t="s">
        <v>55</v>
      </c>
      <c r="AN43" s="368"/>
    </row>
    <row r="44" ht="27.0" customHeight="1">
      <c r="A44" s="371" t="s">
        <v>56</v>
      </c>
      <c r="B44" s="56">
        <v>33.0</v>
      </c>
      <c r="C44" s="57" t="str">
        <f>IFERROR(VLOOKUP("1A",$G$8:$N$39,3,FALSE))</f>
        <v>MAUGIRON Anne-Marie</v>
      </c>
      <c r="D44" s="58"/>
      <c r="E44" s="58"/>
      <c r="F44" s="58"/>
      <c r="G44" s="59"/>
      <c r="H44" s="372"/>
      <c r="I44" s="61"/>
      <c r="J44" s="373" t="str">
        <f>C45</f>
        <v>THERMOZ Delphine</v>
      </c>
      <c r="K44" s="371" t="s">
        <v>56</v>
      </c>
      <c r="L44" s="63">
        <v>35.0</v>
      </c>
      <c r="M44" s="64" t="str">
        <f>IFERROR(VLOOKUP("2A",$G$8:$N$39,3,FALSE))</f>
        <v>MARTIN Julie</v>
      </c>
      <c r="N44" s="65"/>
      <c r="O44" s="65"/>
      <c r="P44" s="65"/>
      <c r="Q44" s="66"/>
      <c r="R44" s="374"/>
      <c r="S44" s="68"/>
      <c r="T44" s="373" t="str">
        <f>M45</f>
        <v>GAFFET Sylvie</v>
      </c>
      <c r="U44" s="371" t="s">
        <v>56</v>
      </c>
      <c r="V44" s="69">
        <v>37.0</v>
      </c>
      <c r="W44" s="70" t="str">
        <f>IFERROR(VLOOKUP("3A",$G$8:$N$39,3,FALSE))</f>
        <v>BERMOND Sandra</v>
      </c>
      <c r="X44" s="71"/>
      <c r="Y44" s="71"/>
      <c r="Z44" s="71"/>
      <c r="AA44" s="72"/>
      <c r="AB44" s="375"/>
      <c r="AC44" s="74"/>
      <c r="AD44" s="373" t="str">
        <f>W45</f>
        <v>BERUDI Delphine</v>
      </c>
      <c r="AE44" s="371"/>
      <c r="AF44" s="75">
        <v>39.0</v>
      </c>
      <c r="AG44" s="76" t="str">
        <f>IFERROR(VLOOKUP("4A",$G$8:$N$39,3,FALSE))</f>
        <v>CHAPELLE Valérie</v>
      </c>
      <c r="AH44" s="77"/>
      <c r="AI44" s="77"/>
      <c r="AJ44" s="77"/>
      <c r="AK44" s="78"/>
      <c r="AL44" s="376"/>
      <c r="AM44" s="80"/>
      <c r="AN44" s="373" t="str">
        <f>AG45</f>
        <v>BERANGER Isabelle</v>
      </c>
    </row>
    <row r="45" ht="27.0" customHeight="1">
      <c r="A45" s="371" t="s">
        <v>56</v>
      </c>
      <c r="B45" s="81"/>
      <c r="C45" s="82" t="str">
        <f>IFERROR(VLOOKUP("1B",$G$8:$N$39,3,FALSE))</f>
        <v>THERMOZ Delphine</v>
      </c>
      <c r="D45" s="83"/>
      <c r="E45" s="83"/>
      <c r="F45" s="83"/>
      <c r="G45" s="84"/>
      <c r="H45" s="377"/>
      <c r="I45" s="86"/>
      <c r="J45" s="373" t="str">
        <f>C44</f>
        <v>MAUGIRON Anne-Marie</v>
      </c>
      <c r="K45" s="371" t="s">
        <v>56</v>
      </c>
      <c r="L45" s="87"/>
      <c r="M45" s="88" t="str">
        <f>IFERROR(VLOOKUP("2B",$G$8:$N$39,3,FALSE))</f>
        <v>GAFFET Sylvie</v>
      </c>
      <c r="N45" s="89"/>
      <c r="O45" s="89"/>
      <c r="P45" s="89"/>
      <c r="Q45" s="90"/>
      <c r="R45" s="378"/>
      <c r="S45" s="92"/>
      <c r="T45" s="373" t="str">
        <f>M44</f>
        <v>MARTIN Julie</v>
      </c>
      <c r="U45" s="371" t="s">
        <v>56</v>
      </c>
      <c r="V45" s="93"/>
      <c r="W45" s="94" t="str">
        <f>IFERROR(VLOOKUP("3B",$G$8:$N$39,3,FALSE))</f>
        <v>BERUDI Delphine</v>
      </c>
      <c r="X45" s="95"/>
      <c r="Y45" s="95"/>
      <c r="Z45" s="95"/>
      <c r="AA45" s="96"/>
      <c r="AB45" s="379"/>
      <c r="AC45" s="98"/>
      <c r="AD45" s="373" t="str">
        <f>W44</f>
        <v>BERMOND Sandra</v>
      </c>
      <c r="AE45" s="371"/>
      <c r="AF45" s="99"/>
      <c r="AG45" s="100" t="str">
        <f>IFERROR(VLOOKUP("4B",$G$8:$N$39,3,FALSE))</f>
        <v>BERANGER Isabelle</v>
      </c>
      <c r="AH45" s="101"/>
      <c r="AI45" s="101"/>
      <c r="AJ45" s="101"/>
      <c r="AK45" s="102"/>
      <c r="AL45" s="380"/>
      <c r="AM45" s="104"/>
      <c r="AN45" s="373" t="str">
        <f>AG44</f>
        <v>CHAPELLE Valérie</v>
      </c>
    </row>
    <row r="46" ht="27.0" customHeight="1">
      <c r="A46" s="371" t="s">
        <v>57</v>
      </c>
      <c r="B46" s="105">
        <v>34.0</v>
      </c>
      <c r="C46" s="106" t="str">
        <f>IFERROR(VLOOKUP("1C",$G$8:$N$39,3,FALSE))</f>
        <v>SINARDET Huguette</v>
      </c>
      <c r="G46" s="107"/>
      <c r="H46" s="381"/>
      <c r="I46" s="109"/>
      <c r="J46" s="373" t="str">
        <f>C47</f>
        <v>LAGARRIGUE Charlotte</v>
      </c>
      <c r="K46" s="371" t="s">
        <v>57</v>
      </c>
      <c r="L46" s="110">
        <v>36.0</v>
      </c>
      <c r="M46" s="106" t="str">
        <f>IFERROR(VLOOKUP("2C",$G$8:$N$39,3,FALSE))</f>
        <v>JAYET Mathilde</v>
      </c>
      <c r="Q46" s="107"/>
      <c r="R46" s="381"/>
      <c r="S46" s="111"/>
      <c r="T46" s="373" t="str">
        <f>M47</f>
        <v>LANASPA Valérie</v>
      </c>
      <c r="U46" s="371" t="s">
        <v>57</v>
      </c>
      <c r="V46" s="112">
        <v>38.0</v>
      </c>
      <c r="W46" s="106" t="str">
        <f>IFERROR(VLOOKUP("3C",$G$8:$N$39,3,FALSE))</f>
        <v>CHEVALIER Céline</v>
      </c>
      <c r="AA46" s="107"/>
      <c r="AB46" s="381"/>
      <c r="AC46" s="113"/>
      <c r="AD46" s="373" t="str">
        <f>W47</f>
        <v>SAPET Alicia</v>
      </c>
      <c r="AE46" s="371"/>
      <c r="AF46" s="114">
        <v>40.0</v>
      </c>
      <c r="AG46" s="106" t="str">
        <f>IFERROR(VLOOKUP("4C",$G$8:$N$39,3,FALSE))</f>
        <v>MONNERON Karine</v>
      </c>
      <c r="AK46" s="107"/>
      <c r="AL46" s="381"/>
      <c r="AM46" s="115"/>
      <c r="AN46" s="373" t="str">
        <f>AG47</f>
        <v>BERRY Corinne</v>
      </c>
    </row>
    <row r="47" ht="27.0" customHeight="1">
      <c r="A47" s="371" t="s">
        <v>57</v>
      </c>
      <c r="B47" s="116"/>
      <c r="C47" s="117" t="str">
        <f>IFERROR(VLOOKUP("1D",$G$8:$N$39,3,FALSE))</f>
        <v>LAGARRIGUE Charlotte</v>
      </c>
      <c r="G47" s="118"/>
      <c r="H47" s="382"/>
      <c r="I47" s="120"/>
      <c r="J47" s="373" t="str">
        <f>C46</f>
        <v>SINARDET Huguette</v>
      </c>
      <c r="K47" s="371" t="s">
        <v>57</v>
      </c>
      <c r="L47" s="121"/>
      <c r="M47" s="122" t="str">
        <f>IFERROR(VLOOKUP("2D",$G$8:$N$39,3,FALSE))</f>
        <v>LANASPA Valérie</v>
      </c>
      <c r="N47" s="123"/>
      <c r="O47" s="123"/>
      <c r="P47" s="123"/>
      <c r="Q47" s="124"/>
      <c r="R47" s="383"/>
      <c r="S47" s="126"/>
      <c r="T47" s="373" t="str">
        <f>M46</f>
        <v>JAYET Mathilde</v>
      </c>
      <c r="U47" s="371" t="s">
        <v>57</v>
      </c>
      <c r="V47" s="127"/>
      <c r="W47" s="128" t="str">
        <f>IFERROR(VLOOKUP("3D",$G$8:$N$39,3,FALSE))</f>
        <v>SAPET Alicia</v>
      </c>
      <c r="X47" s="129"/>
      <c r="Y47" s="129"/>
      <c r="Z47" s="129"/>
      <c r="AA47" s="130"/>
      <c r="AB47" s="384"/>
      <c r="AC47" s="132"/>
      <c r="AD47" s="373" t="str">
        <f>W46</f>
        <v>CHEVALIER Céline</v>
      </c>
      <c r="AE47" s="371"/>
      <c r="AF47" s="133"/>
      <c r="AG47" s="134" t="str">
        <f>IFERROR(VLOOKUP("4D",$G$8:$N$39,3,FALSE))</f>
        <v>BERRY Corinne</v>
      </c>
      <c r="AK47" s="135"/>
      <c r="AL47" s="385"/>
      <c r="AM47" s="137"/>
      <c r="AN47" s="373" t="str">
        <f>AG46</f>
        <v>MONNERON Karine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45"/>
      <c r="B49" s="49" t="s">
        <v>159</v>
      </c>
      <c r="C49" s="386"/>
      <c r="D49" s="386"/>
      <c r="E49" s="386"/>
      <c r="F49" s="386"/>
      <c r="G49" s="386"/>
      <c r="H49" s="369" t="s">
        <v>54</v>
      </c>
      <c r="I49" s="370" t="s">
        <v>55</v>
      </c>
      <c r="J49" s="145"/>
      <c r="K49" s="145"/>
      <c r="L49" s="166" t="str">
        <f>B49</f>
        <v>PARTIE 2 : 13H30 - 15H00</v>
      </c>
      <c r="M49" s="386"/>
      <c r="N49" s="386"/>
      <c r="O49" s="386"/>
      <c r="P49" s="386"/>
      <c r="Q49" s="386"/>
      <c r="R49" s="369" t="s">
        <v>54</v>
      </c>
      <c r="S49" s="370" t="s">
        <v>55</v>
      </c>
      <c r="T49" s="145"/>
      <c r="U49" s="145"/>
      <c r="V49" s="167" t="str">
        <f>B49</f>
        <v>PARTIE 2 : 13H30 - 15H00</v>
      </c>
      <c r="W49" s="386"/>
      <c r="X49" s="386"/>
      <c r="Y49" s="386"/>
      <c r="Z49" s="386"/>
      <c r="AA49" s="386"/>
      <c r="AB49" s="369" t="s">
        <v>54</v>
      </c>
      <c r="AC49" s="370" t="s">
        <v>55</v>
      </c>
      <c r="AD49" s="145"/>
      <c r="AE49" s="145"/>
      <c r="AF49" s="168" t="str">
        <f>B49</f>
        <v>PARTIE 2 : 13H30 - 15H00</v>
      </c>
      <c r="AG49" s="386"/>
      <c r="AH49" s="386"/>
      <c r="AI49" s="386"/>
      <c r="AJ49" s="386"/>
      <c r="AK49" s="386"/>
      <c r="AL49" s="369" t="s">
        <v>54</v>
      </c>
      <c r="AM49" s="370" t="s">
        <v>55</v>
      </c>
      <c r="AN49" s="145"/>
    </row>
    <row r="50" ht="27.0" customHeight="1">
      <c r="A50" s="371" t="s">
        <v>60</v>
      </c>
      <c r="B50" s="56">
        <v>17.0</v>
      </c>
      <c r="C50" s="57" t="str">
        <f>IF(COUNTBLANK(I44:I47)=0,IF(I44&gt;I45,C44,C45),"-")</f>
        <v>-</v>
      </c>
      <c r="D50" s="58"/>
      <c r="E50" s="58"/>
      <c r="F50" s="58"/>
      <c r="G50" s="59"/>
      <c r="H50" s="372"/>
      <c r="I50" s="61"/>
      <c r="J50" s="373" t="str">
        <f>C51</f>
        <v>-</v>
      </c>
      <c r="K50" s="371" t="s">
        <v>60</v>
      </c>
      <c r="L50" s="63">
        <v>19.0</v>
      </c>
      <c r="M50" s="64" t="str">
        <f>IF(COUNTBLANK(S44:S47)=0,IF(S44&gt;S45,M44,M45),"-")</f>
        <v>-</v>
      </c>
      <c r="N50" s="65"/>
      <c r="O50" s="65"/>
      <c r="P50" s="65"/>
      <c r="Q50" s="66"/>
      <c r="R50" s="374"/>
      <c r="S50" s="68"/>
      <c r="T50" s="373" t="str">
        <f>M51</f>
        <v>-</v>
      </c>
      <c r="U50" s="371" t="s">
        <v>60</v>
      </c>
      <c r="V50" s="69">
        <v>21.0</v>
      </c>
      <c r="W50" s="70" t="str">
        <f>IF(COUNTBLANK(AC44:AC47)=0,IF(AC44&gt;AC45,W44,W45),"-")</f>
        <v>-</v>
      </c>
      <c r="X50" s="71"/>
      <c r="Y50" s="71"/>
      <c r="Z50" s="71"/>
      <c r="AA50" s="72"/>
      <c r="AB50" s="375"/>
      <c r="AC50" s="74"/>
      <c r="AD50" s="373" t="str">
        <f>W51</f>
        <v>-</v>
      </c>
      <c r="AE50" s="371"/>
      <c r="AF50" s="75">
        <v>23.0</v>
      </c>
      <c r="AG50" s="76" t="str">
        <f>IF(COUNTBLANK(AM44:AM47)=0,IF(AM44&gt;AM45,AG44,AG45),"-")</f>
        <v>-</v>
      </c>
      <c r="AH50" s="77"/>
      <c r="AI50" s="77"/>
      <c r="AJ50" s="77"/>
      <c r="AK50" s="78"/>
      <c r="AL50" s="376"/>
      <c r="AM50" s="80"/>
      <c r="AN50" s="373" t="str">
        <f>AG51</f>
        <v>-</v>
      </c>
    </row>
    <row r="51" ht="27.0" customHeight="1">
      <c r="A51" s="371" t="s">
        <v>60</v>
      </c>
      <c r="B51" s="81"/>
      <c r="C51" s="82" t="str">
        <f>IF(COUNTBLANK(I44:I47)=0,IF(I46&gt;I47,C46,C47),"-")</f>
        <v>-</v>
      </c>
      <c r="D51" s="83"/>
      <c r="E51" s="83"/>
      <c r="F51" s="83"/>
      <c r="G51" s="84"/>
      <c r="H51" s="377"/>
      <c r="I51" s="86"/>
      <c r="J51" s="373" t="str">
        <f>C50</f>
        <v>-</v>
      </c>
      <c r="K51" s="371" t="s">
        <v>60</v>
      </c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378"/>
      <c r="S51" s="92"/>
      <c r="T51" s="373" t="str">
        <f>M50</f>
        <v>-</v>
      </c>
      <c r="U51" s="371" t="s">
        <v>60</v>
      </c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379"/>
      <c r="AC51" s="98"/>
      <c r="AD51" s="373" t="str">
        <f>W50</f>
        <v>-</v>
      </c>
      <c r="AE51" s="371"/>
      <c r="AF51" s="99"/>
      <c r="AG51" s="100" t="str">
        <f>IF(COUNTBLANK(AM44:AM47)=0,IF(AM46&gt;AM47,AG46,AG47),"-")</f>
        <v>-</v>
      </c>
      <c r="AH51" s="101"/>
      <c r="AI51" s="101"/>
      <c r="AJ51" s="101"/>
      <c r="AK51" s="102"/>
      <c r="AL51" s="380"/>
      <c r="AM51" s="104"/>
      <c r="AN51" s="373" t="str">
        <f>AG50</f>
        <v>-</v>
      </c>
    </row>
    <row r="52" ht="27.0" customHeight="1">
      <c r="A52" s="371" t="s">
        <v>61</v>
      </c>
      <c r="B52" s="105">
        <v>18.0</v>
      </c>
      <c r="C52" s="106" t="str">
        <f>IF(COUNTBLANK(I44:I47)=0,IF(I44&gt;I45,C45,C44),"-")</f>
        <v>-</v>
      </c>
      <c r="G52" s="107"/>
      <c r="H52" s="381"/>
      <c r="I52" s="109"/>
      <c r="J52" s="373" t="str">
        <f>C53</f>
        <v>-</v>
      </c>
      <c r="K52" s="371" t="s">
        <v>61</v>
      </c>
      <c r="L52" s="110">
        <v>20.0</v>
      </c>
      <c r="M52" s="106" t="str">
        <f>IF(COUNTBLANK(S44:S47)=0,IF(S44&gt;S45,M45,M44),"-")</f>
        <v>-</v>
      </c>
      <c r="Q52" s="107"/>
      <c r="R52" s="381"/>
      <c r="S52" s="111"/>
      <c r="T52" s="373" t="str">
        <f>M53</f>
        <v>-</v>
      </c>
      <c r="U52" s="371" t="s">
        <v>61</v>
      </c>
      <c r="V52" s="112">
        <v>22.0</v>
      </c>
      <c r="W52" s="106" t="str">
        <f>IF(COUNTBLANK(AC44:AC47)=0,IF(AC44&gt;AC45,W45,W44),"-")</f>
        <v>-</v>
      </c>
      <c r="AA52" s="107"/>
      <c r="AB52" s="381"/>
      <c r="AC52" s="113"/>
      <c r="AD52" s="373" t="str">
        <f>W53</f>
        <v>-</v>
      </c>
      <c r="AE52" s="371"/>
      <c r="AF52" s="114">
        <v>24.0</v>
      </c>
      <c r="AG52" s="106" t="str">
        <f>IF(COUNTBLANK(AM44:AM47)=0,IF(AM44&gt;AM45,AG45,AG44),"-")</f>
        <v>-</v>
      </c>
      <c r="AK52" s="107"/>
      <c r="AL52" s="381"/>
      <c r="AM52" s="115"/>
      <c r="AN52" s="373" t="str">
        <f>AG53</f>
        <v>-</v>
      </c>
    </row>
    <row r="53" ht="27.0" customHeight="1">
      <c r="A53" s="371" t="s">
        <v>61</v>
      </c>
      <c r="B53" s="116"/>
      <c r="C53" s="169" t="str">
        <f>IF(COUNTBLANK(I44:I47)=0,IF(I46&gt;I47,C47,C46),"-")</f>
        <v>-</v>
      </c>
      <c r="D53" s="170"/>
      <c r="E53" s="170"/>
      <c r="F53" s="170"/>
      <c r="G53" s="171"/>
      <c r="H53" s="387"/>
      <c r="I53" s="173"/>
      <c r="J53" s="373" t="str">
        <f>C52</f>
        <v>-</v>
      </c>
      <c r="K53" s="371" t="s">
        <v>61</v>
      </c>
      <c r="L53" s="121"/>
      <c r="M53" s="122" t="str">
        <f>IF(COUNTBLANK(S44:S47)=0,IF(S46&gt;S47,M47,M46),"-")</f>
        <v>-</v>
      </c>
      <c r="N53" s="123"/>
      <c r="O53" s="123"/>
      <c r="P53" s="123"/>
      <c r="Q53" s="124"/>
      <c r="R53" s="383"/>
      <c r="S53" s="126"/>
      <c r="T53" s="373" t="str">
        <f>M52</f>
        <v>-</v>
      </c>
      <c r="U53" s="371" t="s">
        <v>61</v>
      </c>
      <c r="V53" s="127"/>
      <c r="W53" s="388" t="str">
        <f>IF(COUNTBLANK(AC44:AC47)=0,IF(AC46&gt;AC47,W47,W46),"-")</f>
        <v>-</v>
      </c>
      <c r="X53" s="129"/>
      <c r="Y53" s="129"/>
      <c r="Z53" s="129"/>
      <c r="AA53" s="130"/>
      <c r="AB53" s="384"/>
      <c r="AC53" s="132"/>
      <c r="AD53" s="373" t="str">
        <f>W52</f>
        <v>-</v>
      </c>
      <c r="AE53" s="371"/>
      <c r="AF53" s="133"/>
      <c r="AG53" s="389" t="str">
        <f>IF(COUNTBLANK(AM44:AM47)=0,IF(AM46&gt;AM47,AG47,AG46),"-")</f>
        <v>-</v>
      </c>
      <c r="AH53" s="175"/>
      <c r="AI53" s="175"/>
      <c r="AJ53" s="175"/>
      <c r="AK53" s="176"/>
      <c r="AL53" s="390"/>
      <c r="AM53" s="178"/>
      <c r="AN53" s="373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45"/>
      <c r="B55" s="49" t="s">
        <v>266</v>
      </c>
      <c r="C55" s="386"/>
      <c r="D55" s="386"/>
      <c r="E55" s="386"/>
      <c r="F55" s="386"/>
      <c r="G55" s="386"/>
      <c r="H55" s="369" t="s">
        <v>54</v>
      </c>
      <c r="I55" s="370" t="s">
        <v>55</v>
      </c>
      <c r="J55" s="145"/>
      <c r="K55" s="145"/>
      <c r="L55" s="166" t="str">
        <f>B55</f>
        <v>BARRAGES : 18H00 - 19H30</v>
      </c>
      <c r="M55" s="386"/>
      <c r="N55" s="386"/>
      <c r="O55" s="386"/>
      <c r="P55" s="386"/>
      <c r="Q55" s="386"/>
      <c r="R55" s="369" t="s">
        <v>54</v>
      </c>
      <c r="S55" s="370" t="s">
        <v>55</v>
      </c>
      <c r="T55" s="145"/>
      <c r="U55" s="145"/>
      <c r="V55" s="167" t="str">
        <f>B55</f>
        <v>BARRAGES : 18H00 - 19H30</v>
      </c>
      <c r="W55" s="386"/>
      <c r="X55" s="386"/>
      <c r="Y55" s="386"/>
      <c r="Z55" s="386"/>
      <c r="AA55" s="386"/>
      <c r="AB55" s="369" t="s">
        <v>54</v>
      </c>
      <c r="AC55" s="370" t="s">
        <v>55</v>
      </c>
      <c r="AD55" s="145"/>
      <c r="AE55" s="145"/>
      <c r="AF55" s="168" t="str">
        <f>B55</f>
        <v>BARRAGES : 18H00 - 19H30</v>
      </c>
      <c r="AG55" s="386"/>
      <c r="AH55" s="386"/>
      <c r="AI55" s="386"/>
      <c r="AJ55" s="386"/>
      <c r="AK55" s="386"/>
      <c r="AL55" s="369" t="s">
        <v>54</v>
      </c>
      <c r="AM55" s="370" t="s">
        <v>55</v>
      </c>
      <c r="AN55" s="145"/>
    </row>
    <row r="56" ht="27.0" customHeight="1">
      <c r="A56" s="371" t="s">
        <v>63</v>
      </c>
      <c r="B56" s="56">
        <v>49.0</v>
      </c>
      <c r="C56" s="57" t="str">
        <f>IF(COUNTBLANK(I50:I53)=0,IF(I50&gt;I51,C51,C50),"-")</f>
        <v>-</v>
      </c>
      <c r="D56" s="58"/>
      <c r="E56" s="58"/>
      <c r="F56" s="58"/>
      <c r="G56" s="59"/>
      <c r="H56" s="372"/>
      <c r="I56" s="61"/>
      <c r="J56" s="373" t="str">
        <f>C57</f>
        <v>-</v>
      </c>
      <c r="K56" s="371" t="s">
        <v>63</v>
      </c>
      <c r="L56" s="63">
        <v>50.0</v>
      </c>
      <c r="M56" s="64" t="str">
        <f>IF(COUNTBLANK(S50:S53)=0,IF(S50&gt;S51,M51,M50),"-")</f>
        <v>-</v>
      </c>
      <c r="N56" s="65"/>
      <c r="O56" s="65"/>
      <c r="P56" s="65"/>
      <c r="Q56" s="66"/>
      <c r="R56" s="374"/>
      <c r="S56" s="68"/>
      <c r="T56" s="373" t="str">
        <f>M57</f>
        <v>-</v>
      </c>
      <c r="U56" s="371" t="s">
        <v>63</v>
      </c>
      <c r="V56" s="69">
        <v>51.0</v>
      </c>
      <c r="W56" s="70" t="str">
        <f>IF(COUNTBLANK(AC50:AC53)=0,IF(AC50&gt;AC51,W51,W50),"-")</f>
        <v>-</v>
      </c>
      <c r="X56" s="71"/>
      <c r="Y56" s="71"/>
      <c r="Z56" s="71"/>
      <c r="AA56" s="72"/>
      <c r="AB56" s="375"/>
      <c r="AC56" s="74"/>
      <c r="AD56" s="373" t="str">
        <f>W57</f>
        <v>-</v>
      </c>
      <c r="AE56" s="371"/>
      <c r="AF56" s="75">
        <v>52.0</v>
      </c>
      <c r="AG56" s="76" t="str">
        <f>IF(COUNTBLANK(AM50:AM53)=0,IF(AM50&gt;AM51,AG51,AG50),"-")</f>
        <v>-</v>
      </c>
      <c r="AH56" s="77"/>
      <c r="AI56" s="77"/>
      <c r="AJ56" s="77"/>
      <c r="AK56" s="78"/>
      <c r="AL56" s="376"/>
      <c r="AM56" s="80"/>
      <c r="AN56" s="373" t="str">
        <f>AG57</f>
        <v>-</v>
      </c>
    </row>
    <row r="57" ht="27.0" customHeight="1">
      <c r="A57" s="371" t="s">
        <v>63</v>
      </c>
      <c r="B57" s="116"/>
      <c r="C57" s="169" t="str">
        <f>IF(COUNTBLANK(I50:I53)=0,IF(I52&gt;I53,C52,C53),"-")</f>
        <v>-</v>
      </c>
      <c r="D57" s="170"/>
      <c r="E57" s="170"/>
      <c r="F57" s="170"/>
      <c r="G57" s="171"/>
      <c r="H57" s="387"/>
      <c r="I57" s="173"/>
      <c r="J57" s="373" t="str">
        <f>C56</f>
        <v>-</v>
      </c>
      <c r="K57" s="371" t="s">
        <v>63</v>
      </c>
      <c r="L57" s="121"/>
      <c r="M57" s="391" t="str">
        <f>IF(COUNTBLANK(S50:S53)=0,IF(S52&gt;S53,M52,M53),"-")</f>
        <v>-</v>
      </c>
      <c r="N57" s="123"/>
      <c r="O57" s="123"/>
      <c r="P57" s="123"/>
      <c r="Q57" s="124"/>
      <c r="R57" s="383"/>
      <c r="S57" s="126"/>
      <c r="T57" s="373" t="str">
        <f>M56</f>
        <v>-</v>
      </c>
      <c r="U57" s="371" t="s">
        <v>63</v>
      </c>
      <c r="V57" s="127"/>
      <c r="W57" s="388" t="str">
        <f>IF(COUNTBLANK(AC50:AC53)=0,IF(AC52&gt;AC53,W52,W53),"-")</f>
        <v>-</v>
      </c>
      <c r="X57" s="129"/>
      <c r="Y57" s="129"/>
      <c r="Z57" s="129"/>
      <c r="AA57" s="130"/>
      <c r="AB57" s="384"/>
      <c r="AC57" s="132"/>
      <c r="AD57" s="373" t="str">
        <f>W56</f>
        <v>-</v>
      </c>
      <c r="AE57" s="371"/>
      <c r="AF57" s="133"/>
      <c r="AG57" s="174" t="str">
        <f>IF(COUNTBLANK(AM50:AM53)=0,IF(AM52&gt;AM53,AG52,AG53),"-")</f>
        <v>-</v>
      </c>
      <c r="AH57" s="175"/>
      <c r="AI57" s="175"/>
      <c r="AJ57" s="175"/>
      <c r="AK57" s="176"/>
      <c r="AL57" s="390"/>
      <c r="AM57" s="178"/>
      <c r="AN57" s="373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392"/>
      <c r="B59" s="393"/>
      <c r="C59" s="191"/>
      <c r="D59" s="191"/>
      <c r="E59" s="191"/>
      <c r="F59" s="191"/>
      <c r="G59" s="191"/>
      <c r="H59" s="191"/>
      <c r="I59" s="192"/>
      <c r="J59" s="392"/>
      <c r="K59" s="392"/>
      <c r="L59" s="393"/>
      <c r="M59" s="191"/>
      <c r="N59" s="191"/>
      <c r="O59" s="191"/>
      <c r="P59" s="191"/>
      <c r="Q59" s="191"/>
      <c r="R59" s="191"/>
      <c r="S59" s="191"/>
      <c r="T59" s="392"/>
      <c r="U59" s="392"/>
      <c r="V59" s="393"/>
      <c r="W59" s="191"/>
      <c r="X59" s="191"/>
      <c r="Y59" s="191"/>
      <c r="Z59" s="191"/>
      <c r="AA59" s="191"/>
      <c r="AB59" s="191"/>
      <c r="AC59" s="191"/>
      <c r="AD59" s="392"/>
      <c r="AE59" s="392"/>
      <c r="AF59" s="393"/>
      <c r="AG59" s="191"/>
      <c r="AH59" s="191"/>
      <c r="AI59" s="191"/>
      <c r="AJ59" s="191"/>
      <c r="AK59" s="191"/>
      <c r="AL59" s="191"/>
      <c r="AM59" s="191"/>
      <c r="AN59" s="392"/>
    </row>
    <row r="60" ht="27.0" customHeight="1">
      <c r="A60" s="341"/>
      <c r="B60" s="56" t="s">
        <v>267</v>
      </c>
      <c r="C60" s="194" t="str">
        <f>IF(COUNTBLANK(I50:I53)=0,IF(I50&gt;I51,C50,C51),"-")</f>
        <v>-</v>
      </c>
      <c r="D60" s="58"/>
      <c r="E60" s="58"/>
      <c r="F60" s="58"/>
      <c r="G60" s="58"/>
      <c r="H60" s="394"/>
      <c r="I60" s="196"/>
      <c r="J60" s="341"/>
      <c r="K60" s="341"/>
      <c r="L60" s="63" t="s">
        <v>268</v>
      </c>
      <c r="M60" s="198" t="str">
        <f>IF(COUNTBLANK(S50:S53)=0,IF(S50&gt;S51,M50,M51),"-")</f>
        <v>-</v>
      </c>
      <c r="N60" s="65"/>
      <c r="O60" s="65"/>
      <c r="P60" s="65"/>
      <c r="Q60" s="65"/>
      <c r="R60" s="395"/>
      <c r="S60" s="396"/>
      <c r="T60" s="341"/>
      <c r="U60" s="341"/>
      <c r="V60" s="69" t="s">
        <v>269</v>
      </c>
      <c r="W60" s="202" t="str">
        <f>IF(COUNTBLANK(AC50:AC53)=0,IF(AC50&gt;AC51,W50,W51),"-")</f>
        <v>-</v>
      </c>
      <c r="X60" s="71"/>
      <c r="Y60" s="71"/>
      <c r="Z60" s="71"/>
      <c r="AA60" s="71"/>
      <c r="AB60" s="397"/>
      <c r="AC60" s="398"/>
      <c r="AD60" s="341"/>
      <c r="AE60" s="341"/>
      <c r="AF60" s="75" t="s">
        <v>270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399"/>
      <c r="AM60" s="400"/>
      <c r="AN60" s="341"/>
    </row>
    <row r="61" ht="27.0" customHeight="1">
      <c r="A61" s="341"/>
      <c r="B61" s="401" t="s">
        <v>271</v>
      </c>
      <c r="C61" s="210" t="str">
        <f>IF(COUNTBLANK(I56:I57)=0,IF(I56&gt;I57,C56,C57),"-")</f>
        <v>-</v>
      </c>
      <c r="H61" s="402"/>
      <c r="I61" s="212"/>
      <c r="J61" s="341"/>
      <c r="K61" s="341"/>
      <c r="L61" s="403" t="s">
        <v>272</v>
      </c>
      <c r="M61" s="214" t="str">
        <f>IF(COUNTBLANK(S56:S57)=0,IF(S56&gt;S57,M56,M57),"-")</f>
        <v>-</v>
      </c>
      <c r="R61" s="404"/>
      <c r="S61" s="405"/>
      <c r="T61" s="341"/>
      <c r="U61" s="341"/>
      <c r="V61" s="406" t="s">
        <v>273</v>
      </c>
      <c r="W61" s="218" t="str">
        <f>IF(COUNTBLANK(AC56:AC57)=0,IF(AC56&gt;AC57,W56,W57),"-")</f>
        <v>-</v>
      </c>
      <c r="AB61" s="407"/>
      <c r="AC61" s="408"/>
      <c r="AD61" s="341"/>
      <c r="AE61" s="341"/>
      <c r="AF61" s="409" t="s">
        <v>274</v>
      </c>
      <c r="AG61" s="222" t="str">
        <f>IF(COUNTBLANK(AM56:AM57)=0,IF(AM56&gt;AM57,AG56,AG57),"-")</f>
        <v>-</v>
      </c>
      <c r="AL61" s="410"/>
      <c r="AM61" s="411"/>
      <c r="AN61" s="341"/>
    </row>
    <row r="62" ht="27.0" customHeight="1">
      <c r="A62" s="341"/>
      <c r="B62" s="105" t="s">
        <v>275</v>
      </c>
      <c r="C62" s="226" t="str">
        <f>IF(COUNTBLANK(I56:I57)=0,IF(I56&gt;I57,C57,C56),"-")</f>
        <v>-</v>
      </c>
      <c r="H62" s="412"/>
      <c r="I62" s="228"/>
      <c r="J62" s="341"/>
      <c r="K62" s="341"/>
      <c r="L62" s="110" t="s">
        <v>276</v>
      </c>
      <c r="M62" s="226" t="str">
        <f>IF(COUNTBLANK(S56:S57)=0,IF(S56&gt;S57,M57,M56),"-")</f>
        <v>-</v>
      </c>
      <c r="R62" s="412"/>
      <c r="S62" s="413"/>
      <c r="T62" s="341"/>
      <c r="U62" s="341"/>
      <c r="V62" s="112" t="s">
        <v>277</v>
      </c>
      <c r="W62" s="226" t="str">
        <f>IF(COUNTBLANK(AC56:AC57)=0,IF(AC56&gt;AC57,W57,W56),"-")</f>
        <v>-</v>
      </c>
      <c r="AB62" s="412"/>
      <c r="AC62" s="414"/>
      <c r="AD62" s="341"/>
      <c r="AE62" s="341"/>
      <c r="AF62" s="114" t="s">
        <v>278</v>
      </c>
      <c r="AG62" s="226" t="str">
        <f>IF(COUNTBLANK(AM56:AM57)=0,IF(AM56&gt;AM57,AG57,AG56),"-")</f>
        <v>-</v>
      </c>
      <c r="AL62" s="412"/>
      <c r="AM62" s="415"/>
      <c r="AN62" s="341"/>
    </row>
    <row r="63" ht="27.0" customHeight="1">
      <c r="A63" s="341"/>
      <c r="B63" s="416" t="s">
        <v>279</v>
      </c>
      <c r="C63" s="236" t="str">
        <f>IF(COUNTBLANK(I50:I53)=0,IF(I52&gt;I53,C53,C52),"-")</f>
        <v>-</v>
      </c>
      <c r="D63" s="170"/>
      <c r="E63" s="170"/>
      <c r="F63" s="170"/>
      <c r="G63" s="170"/>
      <c r="H63" s="417"/>
      <c r="I63" s="238"/>
      <c r="J63" s="341"/>
      <c r="K63" s="341"/>
      <c r="L63" s="418" t="s">
        <v>280</v>
      </c>
      <c r="M63" s="240" t="str">
        <f>IF(COUNTBLANK(S50:S53)=0,IF(S52&gt;S53,M53,M52),"-")</f>
        <v>-</v>
      </c>
      <c r="N63" s="123"/>
      <c r="O63" s="123"/>
      <c r="P63" s="123"/>
      <c r="Q63" s="123"/>
      <c r="R63" s="419"/>
      <c r="S63" s="420"/>
      <c r="T63" s="341"/>
      <c r="U63" s="341"/>
      <c r="V63" s="421" t="s">
        <v>281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422"/>
      <c r="AC63" s="423"/>
      <c r="AD63" s="341"/>
      <c r="AE63" s="341"/>
      <c r="AF63" s="424" t="s">
        <v>282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425"/>
      <c r="AM63" s="426"/>
      <c r="AN63" s="341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67"/>
      <c r="B65" s="40" t="s">
        <v>176</v>
      </c>
      <c r="C65" s="41"/>
      <c r="D65" s="41"/>
      <c r="E65" s="41"/>
      <c r="F65" s="41"/>
      <c r="G65" s="41"/>
      <c r="H65" s="41"/>
      <c r="I65" s="41"/>
      <c r="J65" s="367"/>
      <c r="K65" s="367"/>
      <c r="L65" s="42" t="s">
        <v>177</v>
      </c>
      <c r="M65" s="43"/>
      <c r="N65" s="43"/>
      <c r="O65" s="43"/>
      <c r="P65" s="43"/>
      <c r="Q65" s="43"/>
      <c r="R65" s="43"/>
      <c r="S65" s="43"/>
      <c r="T65" s="367"/>
      <c r="U65" s="367"/>
      <c r="V65" s="44" t="s">
        <v>178</v>
      </c>
      <c r="W65" s="45"/>
      <c r="X65" s="45"/>
      <c r="Y65" s="45"/>
      <c r="Z65" s="45"/>
      <c r="AA65" s="45"/>
      <c r="AB65" s="45"/>
      <c r="AC65" s="45"/>
      <c r="AD65" s="367"/>
      <c r="AE65" s="367"/>
      <c r="AF65" s="46" t="s">
        <v>179</v>
      </c>
      <c r="AG65" s="47"/>
      <c r="AH65" s="47"/>
      <c r="AI65" s="47"/>
      <c r="AJ65" s="47"/>
      <c r="AK65" s="47"/>
      <c r="AL65" s="47"/>
      <c r="AM65" s="47"/>
      <c r="AN65" s="367"/>
    </row>
    <row r="66" ht="27.0" customHeight="1">
      <c r="A66" s="368"/>
      <c r="B66" s="49" t="str">
        <f>B43</f>
        <v>PARTIE 1 : 10H15 - 11H45</v>
      </c>
      <c r="C66" s="368"/>
      <c r="D66" s="368"/>
      <c r="E66" s="368"/>
      <c r="F66" s="368"/>
      <c r="G66" s="368"/>
      <c r="H66" s="369" t="s">
        <v>54</v>
      </c>
      <c r="I66" s="370" t="s">
        <v>55</v>
      </c>
      <c r="J66" s="368"/>
      <c r="K66" s="368"/>
      <c r="L66" s="52" t="str">
        <f>B66</f>
        <v>PARTIE 1 : 10H15 - 11H45</v>
      </c>
      <c r="M66" s="368"/>
      <c r="N66" s="368"/>
      <c r="O66" s="368"/>
      <c r="P66" s="368"/>
      <c r="Q66" s="368"/>
      <c r="R66" s="369" t="s">
        <v>54</v>
      </c>
      <c r="S66" s="370" t="s">
        <v>55</v>
      </c>
      <c r="T66" s="368"/>
      <c r="U66" s="368"/>
      <c r="V66" s="53" t="str">
        <f>B66</f>
        <v>PARTIE 1 : 10H15 - 11H45</v>
      </c>
      <c r="W66" s="368"/>
      <c r="X66" s="368"/>
      <c r="Y66" s="368"/>
      <c r="Z66" s="368"/>
      <c r="AA66" s="368"/>
      <c r="AB66" s="369" t="s">
        <v>54</v>
      </c>
      <c r="AC66" s="370" t="s">
        <v>55</v>
      </c>
      <c r="AD66" s="368"/>
      <c r="AE66" s="368"/>
      <c r="AF66" s="54" t="str">
        <f>B66</f>
        <v>PARTIE 1 : 10H15 - 11H45</v>
      </c>
      <c r="AG66" s="368"/>
      <c r="AH66" s="368"/>
      <c r="AI66" s="368"/>
      <c r="AJ66" s="368"/>
      <c r="AK66" s="368"/>
      <c r="AL66" s="369" t="s">
        <v>54</v>
      </c>
      <c r="AM66" s="370" t="s">
        <v>55</v>
      </c>
      <c r="AN66" s="368"/>
    </row>
    <row r="67" ht="27.0" customHeight="1">
      <c r="A67" s="371" t="s">
        <v>56</v>
      </c>
      <c r="B67" s="56">
        <v>41.0</v>
      </c>
      <c r="C67" s="57" t="str">
        <f>IFERROR(VLOOKUP("5A",$G$8:$N$39,3,FALSE))</f>
        <v>KERVOELEN Nicole</v>
      </c>
      <c r="D67" s="58"/>
      <c r="E67" s="58"/>
      <c r="F67" s="58"/>
      <c r="G67" s="59"/>
      <c r="H67" s="372"/>
      <c r="I67" s="61"/>
      <c r="J67" s="373" t="str">
        <f>C68</f>
        <v>JULIEN Marie</v>
      </c>
      <c r="K67" s="371" t="s">
        <v>56</v>
      </c>
      <c r="L67" s="63">
        <v>43.0</v>
      </c>
      <c r="M67" s="64" t="str">
        <f>IFERROR(VLOOKUP("6A",$G$8:$N$39,3,FALSE))</f>
        <v>AUROUX Maryline</v>
      </c>
      <c r="N67" s="65"/>
      <c r="O67" s="65"/>
      <c r="P67" s="65"/>
      <c r="Q67" s="66"/>
      <c r="R67" s="374"/>
      <c r="S67" s="68"/>
      <c r="T67" s="373" t="str">
        <f>M68</f>
        <v>VERCHERAND Maryline</v>
      </c>
      <c r="U67" s="371" t="s">
        <v>56</v>
      </c>
      <c r="V67" s="69">
        <v>45.0</v>
      </c>
      <c r="W67" s="70" t="str">
        <f>IFERROR(VLOOKUP("7A",$G$8:$N$39,3,FALSE))</f>
        <v>CLAVEL Amandine</v>
      </c>
      <c r="X67" s="71"/>
      <c r="Y67" s="71"/>
      <c r="Z67" s="71"/>
      <c r="AA67" s="72"/>
      <c r="AB67" s="375"/>
      <c r="AC67" s="74"/>
      <c r="AD67" s="373" t="str">
        <f>W68</f>
        <v>GUILLERMET Sarah</v>
      </c>
      <c r="AE67" s="371"/>
      <c r="AF67" s="75">
        <v>47.0</v>
      </c>
      <c r="AG67" s="76" t="str">
        <f>IFERROR(VLOOKUP("8A",$G$8:$N$39,3,FALSE))</f>
        <v>BOYER Aurélia</v>
      </c>
      <c r="AH67" s="77"/>
      <c r="AI67" s="77"/>
      <c r="AJ67" s="77"/>
      <c r="AK67" s="78"/>
      <c r="AL67" s="376"/>
      <c r="AM67" s="80"/>
      <c r="AN67" s="373" t="str">
        <f>AG68</f>
        <v>REBOULET Martine</v>
      </c>
    </row>
    <row r="68" ht="27.0" customHeight="1">
      <c r="A68" s="371" t="s">
        <v>56</v>
      </c>
      <c r="B68" s="81"/>
      <c r="C68" s="82" t="str">
        <f>IFERROR(VLOOKUP("5B",$G$8:$N$39,3,FALSE))</f>
        <v>JULIEN Marie</v>
      </c>
      <c r="D68" s="83"/>
      <c r="E68" s="83"/>
      <c r="F68" s="83"/>
      <c r="G68" s="84"/>
      <c r="H68" s="377"/>
      <c r="I68" s="86"/>
      <c r="J68" s="373" t="str">
        <f>C67</f>
        <v>KERVOELEN Nicole</v>
      </c>
      <c r="K68" s="371" t="s">
        <v>56</v>
      </c>
      <c r="L68" s="87"/>
      <c r="M68" s="88" t="str">
        <f>IFERROR(VLOOKUP("6B",$G$8:$N$39,3,FALSE))</f>
        <v>VERCHERAND Maryline</v>
      </c>
      <c r="N68" s="89"/>
      <c r="O68" s="89"/>
      <c r="P68" s="89"/>
      <c r="Q68" s="90"/>
      <c r="R68" s="378"/>
      <c r="S68" s="92"/>
      <c r="T68" s="373" t="str">
        <f>M67</f>
        <v>AUROUX Maryline</v>
      </c>
      <c r="U68" s="371" t="s">
        <v>56</v>
      </c>
      <c r="V68" s="93"/>
      <c r="W68" s="94" t="str">
        <f>IFERROR(VLOOKUP("7B",$G$8:$N$39,3,FALSE))</f>
        <v>GUILLERMET Sarah</v>
      </c>
      <c r="X68" s="95"/>
      <c r="Y68" s="95"/>
      <c r="Z68" s="95"/>
      <c r="AA68" s="96"/>
      <c r="AB68" s="379"/>
      <c r="AC68" s="98"/>
      <c r="AD68" s="373" t="str">
        <f>W67</f>
        <v>CLAVEL Amandine</v>
      </c>
      <c r="AE68" s="371"/>
      <c r="AF68" s="99"/>
      <c r="AG68" s="100" t="str">
        <f>IFERROR(VLOOKUP("8B",$G$8:$N$39,3,FALSE))</f>
        <v>REBOULET Martine</v>
      </c>
      <c r="AH68" s="101"/>
      <c r="AI68" s="101"/>
      <c r="AJ68" s="101"/>
      <c r="AK68" s="102"/>
      <c r="AL68" s="380"/>
      <c r="AM68" s="104"/>
      <c r="AN68" s="373" t="str">
        <f>AG67</f>
        <v>BOYER Aurélia</v>
      </c>
    </row>
    <row r="69" ht="27.0" customHeight="1">
      <c r="A69" s="371" t="s">
        <v>57</v>
      </c>
      <c r="B69" s="105">
        <v>42.0</v>
      </c>
      <c r="C69" s="106" t="str">
        <f>IFERROR(VLOOKUP("5C",$G$8:$N$39,3,FALSE))</f>
        <v>CUNADO Florence</v>
      </c>
      <c r="G69" s="107"/>
      <c r="H69" s="381"/>
      <c r="I69" s="109"/>
      <c r="J69" s="373" t="str">
        <f>C70</f>
        <v>FANGIER Corinne</v>
      </c>
      <c r="K69" s="371" t="s">
        <v>57</v>
      </c>
      <c r="L69" s="110">
        <v>44.0</v>
      </c>
      <c r="M69" s="106" t="str">
        <f>IFERROR(VLOOKUP("6C",$G$8:$N$39,3,FALSE))</f>
        <v>MUNIER Laure</v>
      </c>
      <c r="Q69" s="107"/>
      <c r="R69" s="381"/>
      <c r="S69" s="111"/>
      <c r="T69" s="373" t="str">
        <f>M70</f>
        <v>LIMOGES Lydia</v>
      </c>
      <c r="U69" s="371" t="s">
        <v>57</v>
      </c>
      <c r="V69" s="112">
        <v>46.0</v>
      </c>
      <c r="W69" s="106" t="str">
        <f>IFERROR(VLOOKUP("7C",$G$8:$N$39,3,FALSE))</f>
        <v>CARDOSO Irène</v>
      </c>
      <c r="AA69" s="107"/>
      <c r="AB69" s="381"/>
      <c r="AC69" s="113"/>
      <c r="AD69" s="373" t="str">
        <f>W70</f>
        <v>NEYRINS Brigitte</v>
      </c>
      <c r="AE69" s="371"/>
      <c r="AF69" s="114">
        <v>48.0</v>
      </c>
      <c r="AG69" s="106" t="str">
        <f>IFERROR(VLOOKUP("8C",$G$8:$N$39,3,FALSE))</f>
        <v>PICCHIOTTINO Annie</v>
      </c>
      <c r="AK69" s="107"/>
      <c r="AL69" s="381"/>
      <c r="AM69" s="115"/>
      <c r="AN69" s="373" t="str">
        <f>AG70</f>
        <v>SCACCIALUPI Jennifer</v>
      </c>
    </row>
    <row r="70" ht="27.0" customHeight="1">
      <c r="A70" s="371" t="s">
        <v>57</v>
      </c>
      <c r="B70" s="116"/>
      <c r="C70" s="117" t="str">
        <f>IFERROR(VLOOKUP("5D",$G$8:$N$39,3,FALSE))</f>
        <v>FANGIER Corinne</v>
      </c>
      <c r="G70" s="118"/>
      <c r="H70" s="382"/>
      <c r="I70" s="120"/>
      <c r="J70" s="373" t="str">
        <f>C69</f>
        <v>CUNADO Florence</v>
      </c>
      <c r="K70" s="371" t="s">
        <v>57</v>
      </c>
      <c r="L70" s="121"/>
      <c r="M70" s="122" t="str">
        <f>IFERROR(VLOOKUP("6D",$G$8:$N$39,3,FALSE))</f>
        <v>LIMOGES Lydia</v>
      </c>
      <c r="N70" s="123"/>
      <c r="O70" s="123"/>
      <c r="P70" s="123"/>
      <c r="Q70" s="124"/>
      <c r="R70" s="383"/>
      <c r="S70" s="126"/>
      <c r="T70" s="373" t="str">
        <f>M69</f>
        <v>MUNIER Laure</v>
      </c>
      <c r="U70" s="371" t="s">
        <v>57</v>
      </c>
      <c r="V70" s="127"/>
      <c r="W70" s="128" t="str">
        <f>IFERROR(VLOOKUP("7D",$G$8:$N$39,3,FALSE))</f>
        <v>NEYRINS Brigitte</v>
      </c>
      <c r="X70" s="129"/>
      <c r="Y70" s="129"/>
      <c r="Z70" s="129"/>
      <c r="AA70" s="130"/>
      <c r="AB70" s="384"/>
      <c r="AC70" s="132"/>
      <c r="AD70" s="373" t="str">
        <f>W69</f>
        <v>CARDOSO Irène</v>
      </c>
      <c r="AE70" s="371"/>
      <c r="AF70" s="133"/>
      <c r="AG70" s="427" t="str">
        <f>IFERROR(VLOOKUP("8D",$G$8:$N$39,3,FALSE))</f>
        <v>SCACCIALUPI Jennifer</v>
      </c>
      <c r="AK70" s="135"/>
      <c r="AL70" s="385"/>
      <c r="AM70" s="137"/>
      <c r="AN70" s="373" t="str">
        <f>AG69</f>
        <v>PICCHIOTTINO Annie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45"/>
      <c r="B72" s="49" t="str">
        <f>B49</f>
        <v>PARTIE 2 : 13H30 - 15H00</v>
      </c>
      <c r="C72" s="386"/>
      <c r="D72" s="386"/>
      <c r="E72" s="386"/>
      <c r="F72" s="386"/>
      <c r="G72" s="386"/>
      <c r="H72" s="369" t="s">
        <v>54</v>
      </c>
      <c r="I72" s="370" t="s">
        <v>55</v>
      </c>
      <c r="J72" s="145"/>
      <c r="K72" s="145"/>
      <c r="L72" s="166" t="str">
        <f>B72</f>
        <v>PARTIE 2 : 13H30 - 15H00</v>
      </c>
      <c r="M72" s="386"/>
      <c r="N72" s="386"/>
      <c r="O72" s="386"/>
      <c r="P72" s="386"/>
      <c r="Q72" s="386"/>
      <c r="R72" s="369" t="s">
        <v>54</v>
      </c>
      <c r="S72" s="370" t="s">
        <v>55</v>
      </c>
      <c r="T72" s="145"/>
      <c r="U72" s="145"/>
      <c r="V72" s="167" t="str">
        <f>B72</f>
        <v>PARTIE 2 : 13H30 - 15H00</v>
      </c>
      <c r="W72" s="386"/>
      <c r="X72" s="386"/>
      <c r="Y72" s="386"/>
      <c r="Z72" s="386"/>
      <c r="AA72" s="386"/>
      <c r="AB72" s="369" t="s">
        <v>54</v>
      </c>
      <c r="AC72" s="370" t="s">
        <v>55</v>
      </c>
      <c r="AD72" s="145"/>
      <c r="AE72" s="145"/>
      <c r="AF72" s="168" t="str">
        <f>B72</f>
        <v>PARTIE 2 : 13H30 - 15H00</v>
      </c>
      <c r="AG72" s="386"/>
      <c r="AH72" s="386"/>
      <c r="AI72" s="386"/>
      <c r="AJ72" s="386"/>
      <c r="AK72" s="386"/>
      <c r="AL72" s="369" t="s">
        <v>54</v>
      </c>
      <c r="AM72" s="370" t="s">
        <v>55</v>
      </c>
      <c r="AN72" s="145"/>
    </row>
    <row r="73" ht="27.0" customHeight="1">
      <c r="A73" s="371" t="s">
        <v>60</v>
      </c>
      <c r="B73" s="56">
        <v>25.0</v>
      </c>
      <c r="C73" s="57" t="str">
        <f>IF(COUNTBLANK(I67:I70)=0,IF(I67&gt;I68,C67,C68),"-")</f>
        <v>-</v>
      </c>
      <c r="D73" s="58"/>
      <c r="E73" s="58"/>
      <c r="F73" s="58"/>
      <c r="G73" s="59"/>
      <c r="H73" s="372"/>
      <c r="I73" s="61"/>
      <c r="J73" s="373" t="str">
        <f>C74</f>
        <v>-</v>
      </c>
      <c r="K73" s="371" t="s">
        <v>60</v>
      </c>
      <c r="L73" s="63">
        <v>27.0</v>
      </c>
      <c r="M73" s="64" t="str">
        <f>IF(COUNTBLANK(S67:S70)=0,IF(S67&gt;S68,M67,M68),"-")</f>
        <v>-</v>
      </c>
      <c r="N73" s="65"/>
      <c r="O73" s="65"/>
      <c r="P73" s="65"/>
      <c r="Q73" s="66"/>
      <c r="R73" s="374"/>
      <c r="S73" s="68"/>
      <c r="T73" s="373" t="str">
        <f>M74</f>
        <v>-</v>
      </c>
      <c r="U73" s="371" t="s">
        <v>60</v>
      </c>
      <c r="V73" s="69">
        <v>29.0</v>
      </c>
      <c r="W73" s="70" t="str">
        <f>IF(COUNTBLANK(AC67:AC70)=0,IF(AC67&gt;AC68,W67,W68),"-")</f>
        <v>-</v>
      </c>
      <c r="X73" s="71"/>
      <c r="Y73" s="71"/>
      <c r="Z73" s="71"/>
      <c r="AA73" s="72"/>
      <c r="AB73" s="375"/>
      <c r="AC73" s="74"/>
      <c r="AD73" s="373" t="str">
        <f>W74</f>
        <v>-</v>
      </c>
      <c r="AE73" s="371"/>
      <c r="AF73" s="75">
        <v>31.0</v>
      </c>
      <c r="AG73" s="76" t="str">
        <f>IF(COUNTBLANK(AM67:AM70)=0,IF(AM67&gt;AM68,AG67,AG68),"-")</f>
        <v>-</v>
      </c>
      <c r="AH73" s="77"/>
      <c r="AI73" s="77"/>
      <c r="AJ73" s="77"/>
      <c r="AK73" s="78"/>
      <c r="AL73" s="376"/>
      <c r="AM73" s="80"/>
      <c r="AN73" s="373" t="str">
        <f>AG74</f>
        <v>-</v>
      </c>
    </row>
    <row r="74" ht="27.0" customHeight="1">
      <c r="A74" s="371" t="s">
        <v>60</v>
      </c>
      <c r="B74" s="81"/>
      <c r="C74" s="82" t="str">
        <f>IF(COUNTBLANK(I67:I70)=0,IF(I69&gt;I70,C69,C70),"-")</f>
        <v>-</v>
      </c>
      <c r="D74" s="83"/>
      <c r="E74" s="83"/>
      <c r="F74" s="83"/>
      <c r="G74" s="84"/>
      <c r="H74" s="377"/>
      <c r="I74" s="86"/>
      <c r="J74" s="373" t="str">
        <f>C73</f>
        <v>-</v>
      </c>
      <c r="K74" s="371" t="s">
        <v>60</v>
      </c>
      <c r="L74" s="87"/>
      <c r="M74" s="88" t="str">
        <f>IF(COUNTBLANK(S67:S70)=0,IF(S69&gt;S70,M69,M70),"-")</f>
        <v>-</v>
      </c>
      <c r="N74" s="89"/>
      <c r="O74" s="89"/>
      <c r="P74" s="89"/>
      <c r="Q74" s="90"/>
      <c r="R74" s="378"/>
      <c r="S74" s="92"/>
      <c r="T74" s="373" t="str">
        <f>M73</f>
        <v>-</v>
      </c>
      <c r="U74" s="371" t="s">
        <v>60</v>
      </c>
      <c r="V74" s="93"/>
      <c r="W74" s="94" t="str">
        <f>IF(COUNTBLANK(AC67:AC70)=0,IF(AC69&gt;AC70,W69,W70),"-")</f>
        <v>-</v>
      </c>
      <c r="X74" s="95"/>
      <c r="Y74" s="95"/>
      <c r="Z74" s="95"/>
      <c r="AA74" s="96"/>
      <c r="AB74" s="379"/>
      <c r="AC74" s="98"/>
      <c r="AD74" s="373" t="str">
        <f>W73</f>
        <v>-</v>
      </c>
      <c r="AE74" s="371"/>
      <c r="AF74" s="99"/>
      <c r="AG74" s="100" t="str">
        <f>IF(COUNTBLANK(AM67:AM70)=0,IF(AM69&gt;AM70,AG69,AG70),"-")</f>
        <v>-</v>
      </c>
      <c r="AH74" s="101"/>
      <c r="AI74" s="101"/>
      <c r="AJ74" s="101"/>
      <c r="AK74" s="102"/>
      <c r="AL74" s="380"/>
      <c r="AM74" s="104"/>
      <c r="AN74" s="373" t="str">
        <f>AG73</f>
        <v>-</v>
      </c>
    </row>
    <row r="75" ht="27.0" customHeight="1">
      <c r="A75" s="371" t="s">
        <v>61</v>
      </c>
      <c r="B75" s="105">
        <v>26.0</v>
      </c>
      <c r="C75" s="106" t="str">
        <f>IF(COUNTBLANK(I67:I70)=0,IF(I67&gt;I68,C68,C67),"-")</f>
        <v>-</v>
      </c>
      <c r="G75" s="107"/>
      <c r="H75" s="381"/>
      <c r="I75" s="109"/>
      <c r="J75" s="373" t="str">
        <f>C76</f>
        <v>-</v>
      </c>
      <c r="K75" s="371" t="s">
        <v>61</v>
      </c>
      <c r="L75" s="110">
        <v>28.0</v>
      </c>
      <c r="M75" s="106" t="str">
        <f>IF(COUNTBLANK(S67:S70)=0,IF(S67&gt;S68,M68,M67),"-")</f>
        <v>-</v>
      </c>
      <c r="Q75" s="107"/>
      <c r="R75" s="381"/>
      <c r="S75" s="111"/>
      <c r="T75" s="373" t="str">
        <f>M76</f>
        <v>-</v>
      </c>
      <c r="U75" s="371" t="s">
        <v>61</v>
      </c>
      <c r="V75" s="112">
        <v>30.0</v>
      </c>
      <c r="W75" s="106" t="str">
        <f>IF(COUNTBLANK(AC67:AC70)=0,IF(AC67&gt;AC68,W68,W67),"-")</f>
        <v>-</v>
      </c>
      <c r="AA75" s="107"/>
      <c r="AB75" s="381"/>
      <c r="AC75" s="113"/>
      <c r="AD75" s="373" t="str">
        <f>W76</f>
        <v>-</v>
      </c>
      <c r="AE75" s="371"/>
      <c r="AF75" s="114">
        <v>32.0</v>
      </c>
      <c r="AG75" s="106" t="str">
        <f>IF(COUNTBLANK(AM67:AM70)=0,IF(AM67&gt;AM68,AG68,AG67),"-")</f>
        <v>-</v>
      </c>
      <c r="AK75" s="107"/>
      <c r="AL75" s="381"/>
      <c r="AM75" s="115"/>
      <c r="AN75" s="373" t="str">
        <f>AG76</f>
        <v>-</v>
      </c>
    </row>
    <row r="76" ht="27.0" customHeight="1">
      <c r="A76" s="371" t="s">
        <v>61</v>
      </c>
      <c r="B76" s="116"/>
      <c r="C76" s="428" t="str">
        <f>IF(COUNTBLANK(I67:I70)=0,IF(I69&gt;I70,C70,C69),"-")</f>
        <v>-</v>
      </c>
      <c r="D76" s="170"/>
      <c r="E76" s="170"/>
      <c r="F76" s="170"/>
      <c r="G76" s="171"/>
      <c r="H76" s="387"/>
      <c r="I76" s="173"/>
      <c r="J76" s="373" t="str">
        <f>C75</f>
        <v>-</v>
      </c>
      <c r="K76" s="371" t="s">
        <v>61</v>
      </c>
      <c r="L76" s="121"/>
      <c r="M76" s="391" t="str">
        <f>IF(COUNTBLANK(S67:S70)=0,IF(S69&gt;S70,M70,M69),"-")</f>
        <v>-</v>
      </c>
      <c r="N76" s="123"/>
      <c r="O76" s="123"/>
      <c r="P76" s="123"/>
      <c r="Q76" s="124"/>
      <c r="R76" s="383"/>
      <c r="S76" s="126"/>
      <c r="T76" s="373" t="str">
        <f>M75</f>
        <v>-</v>
      </c>
      <c r="U76" s="371" t="s">
        <v>61</v>
      </c>
      <c r="V76" s="127"/>
      <c r="W76" s="128" t="str">
        <f>IF(COUNTBLANK(AC67:AC70)=0,IF(AC69&gt;AC70,W70,W69),"-")</f>
        <v>-</v>
      </c>
      <c r="X76" s="129"/>
      <c r="Y76" s="129"/>
      <c r="Z76" s="129"/>
      <c r="AA76" s="130"/>
      <c r="AB76" s="384"/>
      <c r="AC76" s="132"/>
      <c r="AD76" s="373" t="str">
        <f>W75</f>
        <v>-</v>
      </c>
      <c r="AE76" s="371"/>
      <c r="AF76" s="133"/>
      <c r="AG76" s="174" t="str">
        <f>IF(COUNTBLANK(AM67:AM70)=0,IF(AM69&gt;AM70,AG70,AG69),"-")</f>
        <v>-</v>
      </c>
      <c r="AH76" s="175"/>
      <c r="AI76" s="175"/>
      <c r="AJ76" s="175"/>
      <c r="AK76" s="176"/>
      <c r="AL76" s="390"/>
      <c r="AM76" s="178"/>
      <c r="AN76" s="373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45"/>
      <c r="B78" s="49" t="str">
        <f>B55</f>
        <v>BARRAGES : 18H00 - 19H30</v>
      </c>
      <c r="C78" s="386"/>
      <c r="D78" s="386"/>
      <c r="E78" s="386"/>
      <c r="F78" s="386"/>
      <c r="G78" s="386"/>
      <c r="H78" s="369" t="s">
        <v>54</v>
      </c>
      <c r="I78" s="370" t="s">
        <v>55</v>
      </c>
      <c r="J78" s="145"/>
      <c r="K78" s="145"/>
      <c r="L78" s="166" t="str">
        <f>B78</f>
        <v>BARRAGES : 18H00 - 19H30</v>
      </c>
      <c r="M78" s="386"/>
      <c r="N78" s="386"/>
      <c r="O78" s="386"/>
      <c r="P78" s="386"/>
      <c r="Q78" s="386"/>
      <c r="R78" s="369" t="s">
        <v>54</v>
      </c>
      <c r="S78" s="370" t="s">
        <v>55</v>
      </c>
      <c r="T78" s="145"/>
      <c r="U78" s="145"/>
      <c r="V78" s="167" t="str">
        <f>B78</f>
        <v>BARRAGES : 18H00 - 19H30</v>
      </c>
      <c r="W78" s="386"/>
      <c r="X78" s="386"/>
      <c r="Y78" s="386"/>
      <c r="Z78" s="386"/>
      <c r="AA78" s="386"/>
      <c r="AB78" s="369" t="s">
        <v>54</v>
      </c>
      <c r="AC78" s="370" t="s">
        <v>55</v>
      </c>
      <c r="AD78" s="145"/>
      <c r="AE78" s="145"/>
      <c r="AF78" s="168" t="str">
        <f>B78</f>
        <v>BARRAGES : 18H00 - 19H30</v>
      </c>
      <c r="AG78" s="386"/>
      <c r="AH78" s="386"/>
      <c r="AI78" s="386"/>
      <c r="AJ78" s="386"/>
      <c r="AK78" s="386"/>
      <c r="AL78" s="369" t="s">
        <v>54</v>
      </c>
      <c r="AM78" s="370" t="s">
        <v>55</v>
      </c>
      <c r="AN78" s="145"/>
    </row>
    <row r="79" ht="27.0" customHeight="1">
      <c r="A79" s="371" t="s">
        <v>63</v>
      </c>
      <c r="B79" s="56">
        <v>53.0</v>
      </c>
      <c r="C79" s="57" t="str">
        <f>IF(COUNTBLANK(I73:I76)=0,IF(I73&gt;I74,C74,C73),"-")</f>
        <v>-</v>
      </c>
      <c r="D79" s="58"/>
      <c r="E79" s="58"/>
      <c r="F79" s="58"/>
      <c r="G79" s="59"/>
      <c r="H79" s="372"/>
      <c r="I79" s="61"/>
      <c r="J79" s="373" t="str">
        <f>C80</f>
        <v>-</v>
      </c>
      <c r="K79" s="371" t="s">
        <v>63</v>
      </c>
      <c r="L79" s="63">
        <v>54.0</v>
      </c>
      <c r="M79" s="64" t="str">
        <f>IF(COUNTBLANK(S73:S76)=0,IF(S73&gt;S74,M74,M73),"-")</f>
        <v>-</v>
      </c>
      <c r="N79" s="65"/>
      <c r="O79" s="65"/>
      <c r="P79" s="65"/>
      <c r="Q79" s="66"/>
      <c r="R79" s="374"/>
      <c r="S79" s="68"/>
      <c r="T79" s="373" t="str">
        <f>M80</f>
        <v>-</v>
      </c>
      <c r="U79" s="371" t="s">
        <v>63</v>
      </c>
      <c r="V79" s="69">
        <v>55.0</v>
      </c>
      <c r="W79" s="70" t="str">
        <f>IF(COUNTBLANK(AC73:AC76)=0,IF(AC73&gt;AC74,W74,W73),"-")</f>
        <v>-</v>
      </c>
      <c r="X79" s="71"/>
      <c r="Y79" s="71"/>
      <c r="Z79" s="71"/>
      <c r="AA79" s="72"/>
      <c r="AB79" s="375"/>
      <c r="AC79" s="74"/>
      <c r="AD79" s="373" t="str">
        <f>W80</f>
        <v>-</v>
      </c>
      <c r="AE79" s="371"/>
      <c r="AF79" s="75">
        <v>56.0</v>
      </c>
      <c r="AG79" s="76" t="str">
        <f>IF(COUNTBLANK(AM73:AM76)=0,IF(AM73&gt;AM74,AG74,AG73),"-")</f>
        <v>-</v>
      </c>
      <c r="AH79" s="77"/>
      <c r="AI79" s="77"/>
      <c r="AJ79" s="77"/>
      <c r="AK79" s="78"/>
      <c r="AL79" s="376"/>
      <c r="AM79" s="80"/>
      <c r="AN79" s="373" t="str">
        <f>AG80</f>
        <v>-</v>
      </c>
    </row>
    <row r="80" ht="27.0" customHeight="1">
      <c r="A80" s="371" t="s">
        <v>63</v>
      </c>
      <c r="B80" s="116"/>
      <c r="C80" s="169" t="str">
        <f>IF(COUNTBLANK(I73:I76)=0,IF(I75&gt;I76,C75,C76),"-")</f>
        <v>-</v>
      </c>
      <c r="D80" s="170"/>
      <c r="E80" s="170"/>
      <c r="F80" s="170"/>
      <c r="G80" s="171"/>
      <c r="H80" s="387"/>
      <c r="I80" s="173"/>
      <c r="J80" s="373" t="str">
        <f>C79</f>
        <v>-</v>
      </c>
      <c r="K80" s="371" t="s">
        <v>63</v>
      </c>
      <c r="L80" s="121"/>
      <c r="M80" s="122" t="str">
        <f>IF(COUNTBLANK(S73:S76)=0,IF(S75&gt;S76,M75,M76),"-")</f>
        <v>-</v>
      </c>
      <c r="N80" s="123"/>
      <c r="O80" s="123"/>
      <c r="P80" s="123"/>
      <c r="Q80" s="124"/>
      <c r="R80" s="383"/>
      <c r="S80" s="126"/>
      <c r="T80" s="373" t="str">
        <f>M79</f>
        <v>-</v>
      </c>
      <c r="U80" s="371" t="s">
        <v>63</v>
      </c>
      <c r="V80" s="127"/>
      <c r="W80" s="128" t="str">
        <f>IF(COUNTBLANK(AC73:AC76)=0,IF(AC75&gt;AC76,W75,W76),"-")</f>
        <v>-</v>
      </c>
      <c r="X80" s="129"/>
      <c r="Y80" s="129"/>
      <c r="Z80" s="129"/>
      <c r="AA80" s="130"/>
      <c r="AB80" s="384"/>
      <c r="AC80" s="132"/>
      <c r="AD80" s="373" t="str">
        <f>W79</f>
        <v>-</v>
      </c>
      <c r="AE80" s="371"/>
      <c r="AF80" s="133"/>
      <c r="AG80" s="174" t="str">
        <f>IF(COUNTBLANK(AM73:AM76)=0,IF(AM75&gt;AM76,AG75,AG76),"-")</f>
        <v>-</v>
      </c>
      <c r="AH80" s="175"/>
      <c r="AI80" s="175"/>
      <c r="AJ80" s="175"/>
      <c r="AK80" s="176"/>
      <c r="AL80" s="390"/>
      <c r="AM80" s="178"/>
      <c r="AN80" s="373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392"/>
      <c r="B82" s="393"/>
      <c r="C82" s="191"/>
      <c r="D82" s="191"/>
      <c r="E82" s="191"/>
      <c r="F82" s="191"/>
      <c r="G82" s="191"/>
      <c r="H82" s="191"/>
      <c r="I82" s="192"/>
      <c r="J82" s="392"/>
      <c r="K82" s="392"/>
      <c r="L82" s="393"/>
      <c r="M82" s="191"/>
      <c r="N82" s="191"/>
      <c r="O82" s="191"/>
      <c r="P82" s="191"/>
      <c r="Q82" s="191"/>
      <c r="R82" s="191"/>
      <c r="S82" s="191"/>
      <c r="T82" s="392"/>
      <c r="U82" s="392"/>
      <c r="V82" s="393"/>
      <c r="W82" s="191"/>
      <c r="X82" s="191"/>
      <c r="Y82" s="191"/>
      <c r="Z82" s="191"/>
      <c r="AA82" s="191"/>
      <c r="AB82" s="191"/>
      <c r="AC82" s="191"/>
      <c r="AD82" s="392"/>
      <c r="AE82" s="392"/>
      <c r="AF82" s="393"/>
      <c r="AG82" s="191"/>
      <c r="AH82" s="191"/>
      <c r="AI82" s="191"/>
      <c r="AJ82" s="191"/>
      <c r="AK82" s="191"/>
      <c r="AL82" s="191"/>
      <c r="AM82" s="191"/>
      <c r="AN82" s="392"/>
    </row>
    <row r="83" ht="27.0" customHeight="1">
      <c r="A83" s="341"/>
      <c r="B83" s="56" t="s">
        <v>283</v>
      </c>
      <c r="C83" s="194" t="str">
        <f>IF(COUNTBLANK(I73:I76)=0,IF(I73&gt;I74,C73,C74),"-")</f>
        <v>-</v>
      </c>
      <c r="D83" s="58"/>
      <c r="E83" s="58"/>
      <c r="F83" s="58"/>
      <c r="G83" s="58"/>
      <c r="H83" s="394"/>
      <c r="I83" s="196"/>
      <c r="J83" s="341"/>
      <c r="K83" s="341"/>
      <c r="L83" s="63" t="s">
        <v>284</v>
      </c>
      <c r="M83" s="198" t="str">
        <f>IF(COUNTBLANK(S73:S76)=0,IF(S73&gt;S74,M73,M74),"-")</f>
        <v>-</v>
      </c>
      <c r="N83" s="65"/>
      <c r="O83" s="65"/>
      <c r="P83" s="65"/>
      <c r="Q83" s="65"/>
      <c r="R83" s="395"/>
      <c r="S83" s="396"/>
      <c r="T83" s="341"/>
      <c r="U83" s="341"/>
      <c r="V83" s="69" t="s">
        <v>285</v>
      </c>
      <c r="W83" s="202" t="str">
        <f>IF(COUNTBLANK(AC73:AC76)=0,IF(AC73&gt;AC74,W73,W74),"-")</f>
        <v>-</v>
      </c>
      <c r="X83" s="71"/>
      <c r="Y83" s="71"/>
      <c r="Z83" s="71"/>
      <c r="AA83" s="71"/>
      <c r="AB83" s="397"/>
      <c r="AC83" s="398"/>
      <c r="AD83" s="341"/>
      <c r="AE83" s="341"/>
      <c r="AF83" s="75" t="s">
        <v>286</v>
      </c>
      <c r="AG83" s="206" t="str">
        <f>IF(COUNTBLANK(AM73:AM76)=0,IF(AM73&gt;AM74,AG73,AG74),"-")</f>
        <v>-</v>
      </c>
      <c r="AH83" s="77"/>
      <c r="AI83" s="77"/>
      <c r="AJ83" s="77"/>
      <c r="AK83" s="77"/>
      <c r="AL83" s="399"/>
      <c r="AM83" s="400"/>
      <c r="AN83" s="341"/>
    </row>
    <row r="84" ht="27.0" customHeight="1">
      <c r="A84" s="341"/>
      <c r="B84" s="401" t="s">
        <v>287</v>
      </c>
      <c r="C84" s="210" t="str">
        <f>IF(COUNTBLANK(I79:I80)=0,IF(I79&gt;I80,C79,C80),"-")</f>
        <v>-</v>
      </c>
      <c r="H84" s="402"/>
      <c r="I84" s="212"/>
      <c r="J84" s="341"/>
      <c r="K84" s="341"/>
      <c r="L84" s="403" t="s">
        <v>288</v>
      </c>
      <c r="M84" s="214" t="str">
        <f>IF(COUNTBLANK(S79:S80)=0,IF(S79&gt;S80,M79,M80),"-")</f>
        <v>-</v>
      </c>
      <c r="R84" s="404"/>
      <c r="S84" s="405"/>
      <c r="T84" s="341"/>
      <c r="U84" s="341"/>
      <c r="V84" s="406" t="s">
        <v>289</v>
      </c>
      <c r="W84" s="218" t="str">
        <f>IF(COUNTBLANK(AC79:AC80)=0,IF(AC79&gt;AC80,W79,W80),"-")</f>
        <v>-</v>
      </c>
      <c r="AB84" s="407"/>
      <c r="AC84" s="408"/>
      <c r="AD84" s="341"/>
      <c r="AE84" s="341"/>
      <c r="AF84" s="409" t="s">
        <v>290</v>
      </c>
      <c r="AG84" s="222" t="str">
        <f>IF(COUNTBLANK(AM79:AM80)=0,IF(AM79&gt;AM80,AG79,AG80),"-")</f>
        <v>-</v>
      </c>
      <c r="AL84" s="410"/>
      <c r="AM84" s="411"/>
      <c r="AN84" s="341"/>
    </row>
    <row r="85" ht="27.0" customHeight="1">
      <c r="A85" s="341"/>
      <c r="B85" s="105" t="s">
        <v>291</v>
      </c>
      <c r="C85" s="226" t="str">
        <f>IF(COUNTBLANK(I79:I80)=0,IF(I79&gt;I80,C80,C79),"-")</f>
        <v>-</v>
      </c>
      <c r="H85" s="412"/>
      <c r="I85" s="228"/>
      <c r="J85" s="341"/>
      <c r="K85" s="341"/>
      <c r="L85" s="110" t="s">
        <v>292</v>
      </c>
      <c r="M85" s="226" t="str">
        <f>IF(COUNTBLANK(S79:S80)=0,IF(S79&gt;S80,M80,M79),"-")</f>
        <v>-</v>
      </c>
      <c r="R85" s="412"/>
      <c r="S85" s="413"/>
      <c r="T85" s="341"/>
      <c r="U85" s="341"/>
      <c r="V85" s="112" t="s">
        <v>293</v>
      </c>
      <c r="W85" s="226" t="str">
        <f>IF(COUNTBLANK(AC79:AC80)=0,IF(AC79&gt;AC80,W80,W79),"-")</f>
        <v>-</v>
      </c>
      <c r="AB85" s="412"/>
      <c r="AC85" s="414"/>
      <c r="AD85" s="341"/>
      <c r="AE85" s="341"/>
      <c r="AF85" s="114" t="s">
        <v>294</v>
      </c>
      <c r="AG85" s="226" t="str">
        <f>IF(COUNTBLANK(AM79:AM80)=0,IF(AM79&gt;AM80,AG80,AG79),"-")</f>
        <v>-</v>
      </c>
      <c r="AL85" s="412"/>
      <c r="AM85" s="415"/>
      <c r="AN85" s="341"/>
    </row>
    <row r="86" ht="27.0" customHeight="1">
      <c r="A86" s="341"/>
      <c r="B86" s="416" t="s">
        <v>295</v>
      </c>
      <c r="C86" s="236" t="str">
        <f>IF(COUNTBLANK(I73:I76)=0,IF(I75&gt;I76,C76,C75),"-")</f>
        <v>-</v>
      </c>
      <c r="D86" s="170"/>
      <c r="E86" s="170"/>
      <c r="F86" s="170"/>
      <c r="G86" s="170"/>
      <c r="H86" s="417"/>
      <c r="I86" s="238"/>
      <c r="J86" s="341"/>
      <c r="K86" s="341"/>
      <c r="L86" s="418" t="s">
        <v>296</v>
      </c>
      <c r="M86" s="240" t="str">
        <f>IF(COUNTBLANK(S73:S76)=0,IF(S75&gt;S76,M76,M75),"-")</f>
        <v>-</v>
      </c>
      <c r="N86" s="123"/>
      <c r="O86" s="123"/>
      <c r="P86" s="123"/>
      <c r="Q86" s="123"/>
      <c r="R86" s="419"/>
      <c r="S86" s="420"/>
      <c r="T86" s="341"/>
      <c r="U86" s="341"/>
      <c r="V86" s="421" t="s">
        <v>297</v>
      </c>
      <c r="W86" s="244" t="str">
        <f>IF(COUNTBLANK(AC73:AC76)=0,IF(AC75&gt;AC76,W76,W75),"-")</f>
        <v>-</v>
      </c>
      <c r="X86" s="129"/>
      <c r="Y86" s="129"/>
      <c r="Z86" s="129"/>
      <c r="AA86" s="129"/>
      <c r="AB86" s="422"/>
      <c r="AC86" s="423"/>
      <c r="AD86" s="341"/>
      <c r="AE86" s="341"/>
      <c r="AF86" s="424" t="s">
        <v>298</v>
      </c>
      <c r="AG86" s="248" t="str">
        <f>IF(COUNTBLANK(AM73:AM76)=0,IF(AM75&gt;AM76,AG76,AG75),"-")</f>
        <v>-</v>
      </c>
      <c r="AH86" s="175"/>
      <c r="AI86" s="175"/>
      <c r="AJ86" s="175"/>
      <c r="AK86" s="175"/>
      <c r="AL86" s="425"/>
      <c r="AM86" s="426"/>
      <c r="AN86" s="341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299</v>
      </c>
    </row>
    <row r="90" ht="27.0" customHeight="1">
      <c r="A90" s="429"/>
      <c r="B90" s="429"/>
      <c r="C90" s="429"/>
      <c r="D90" s="429"/>
      <c r="E90" s="429"/>
      <c r="F90" s="429"/>
      <c r="G90" s="429"/>
      <c r="H90" s="341"/>
      <c r="I90" s="341"/>
      <c r="J90" s="341"/>
      <c r="K90" s="341"/>
      <c r="L90" s="341"/>
      <c r="M90" s="341"/>
      <c r="N90" s="429"/>
      <c r="O90" s="429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9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</row>
    <row r="91" ht="13.5" customHeight="1">
      <c r="A91" s="429"/>
      <c r="B91" s="315" t="s">
        <v>197</v>
      </c>
      <c r="C91" s="430"/>
      <c r="D91" s="430"/>
      <c r="E91" s="430"/>
      <c r="F91" s="430"/>
      <c r="G91" s="430"/>
      <c r="H91" s="317" t="s">
        <v>300</v>
      </c>
      <c r="I91" s="318"/>
      <c r="J91" s="341"/>
      <c r="K91" s="341"/>
      <c r="L91" s="341"/>
      <c r="M91" s="341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</row>
    <row r="92" ht="13.5" customHeight="1">
      <c r="A92" s="431" t="s">
        <v>301</v>
      </c>
      <c r="B92" s="319">
        <v>25.0</v>
      </c>
      <c r="C92" s="22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432"/>
      <c r="I92" s="320"/>
      <c r="J92" s="341"/>
      <c r="K92" s="341"/>
      <c r="L92" s="341"/>
      <c r="M92" s="341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</row>
    <row r="93" ht="13.5" customHeight="1">
      <c r="B93" s="321"/>
      <c r="G93" s="261"/>
      <c r="I93" s="322"/>
      <c r="J93" s="341"/>
      <c r="K93" s="341"/>
      <c r="L93" s="341"/>
      <c r="M93" s="341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</row>
    <row r="94" ht="13.5" customHeight="1">
      <c r="A94" s="431" t="s">
        <v>302</v>
      </c>
      <c r="B94" s="321"/>
      <c r="C94" s="323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433"/>
      <c r="I94" s="325"/>
      <c r="J94" s="434"/>
      <c r="K94" s="435"/>
      <c r="L94" s="254" t="s">
        <v>81</v>
      </c>
      <c r="M94" s="436"/>
      <c r="N94" s="436"/>
      <c r="O94" s="436"/>
      <c r="P94" s="436"/>
      <c r="Q94" s="436"/>
      <c r="R94" s="256" t="s">
        <v>82</v>
      </c>
      <c r="S94" s="257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437"/>
      <c r="K95" s="438"/>
      <c r="L95" s="260">
        <v>49.0</v>
      </c>
      <c r="M95" s="226" t="str">
        <f>IF(COUNTBLANK(I92:I95)=2,IF(I92&gt;I94,C92,C94),"")</f>
        <v/>
      </c>
      <c r="Q95" s="261"/>
      <c r="R95" s="432"/>
      <c r="S95" s="263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</row>
    <row r="96" ht="13.5" customHeight="1">
      <c r="A96" s="429"/>
      <c r="B96" s="429"/>
      <c r="C96" s="429"/>
      <c r="D96" s="429"/>
      <c r="E96" s="429"/>
      <c r="F96" s="429"/>
      <c r="G96" s="429"/>
      <c r="H96" s="341"/>
      <c r="I96" s="341"/>
      <c r="J96" s="437"/>
      <c r="K96" s="439"/>
      <c r="L96" s="261"/>
      <c r="Q96" s="261"/>
      <c r="S96" s="25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</row>
    <row r="97" ht="13.5" customHeight="1">
      <c r="A97" s="429"/>
      <c r="B97" s="315" t="s">
        <v>197</v>
      </c>
      <c r="C97" s="430"/>
      <c r="D97" s="430"/>
      <c r="E97" s="430"/>
      <c r="F97" s="430"/>
      <c r="G97" s="430"/>
      <c r="H97" s="317" t="str">
        <f>H91</f>
        <v>08H00 - 09H30</v>
      </c>
      <c r="I97" s="318"/>
      <c r="J97" s="437"/>
      <c r="K97" s="438"/>
      <c r="L97" s="261"/>
      <c r="M97" s="218" t="str">
        <f>IF(COUNTBLANK(I98:I101)=2,IF(I98&gt;I100,C98,C100),"")</f>
        <v/>
      </c>
      <c r="Q97" s="261"/>
      <c r="R97" s="440"/>
      <c r="S97" s="265"/>
      <c r="T97" s="441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</row>
    <row r="98" ht="13.5" customHeight="1">
      <c r="A98" s="431" t="s">
        <v>303</v>
      </c>
      <c r="B98" s="319">
        <v>26.0</v>
      </c>
      <c r="C98" s="22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432"/>
      <c r="I98" s="320"/>
      <c r="J98" s="437"/>
      <c r="K98" s="438"/>
      <c r="L98" s="272"/>
      <c r="M98" s="273"/>
      <c r="N98" s="273"/>
      <c r="O98" s="273"/>
      <c r="P98" s="273"/>
      <c r="Q98" s="272"/>
      <c r="R98" s="273"/>
      <c r="S98" s="274"/>
      <c r="T98" s="442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</row>
    <row r="99" ht="13.5" customHeight="1">
      <c r="B99" s="321"/>
      <c r="G99" s="261"/>
      <c r="I99" s="322"/>
      <c r="J99" s="443"/>
      <c r="K99" s="341"/>
      <c r="L99" s="341"/>
      <c r="M99" s="341"/>
      <c r="N99" s="429"/>
      <c r="O99" s="429"/>
      <c r="P99" s="429"/>
      <c r="Q99" s="429"/>
      <c r="R99" s="429"/>
      <c r="S99" s="429"/>
      <c r="T99" s="442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</row>
    <row r="100" ht="13.5" customHeight="1">
      <c r="A100" s="431" t="s">
        <v>304</v>
      </c>
      <c r="B100" s="321"/>
      <c r="C100" s="323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433"/>
      <c r="I100" s="325"/>
      <c r="J100" s="341"/>
      <c r="K100" s="341"/>
      <c r="L100" s="341"/>
      <c r="M100" s="341"/>
      <c r="N100" s="429"/>
      <c r="O100" s="429"/>
      <c r="P100" s="429"/>
      <c r="Q100" s="429"/>
      <c r="R100" s="429"/>
      <c r="S100" s="429"/>
      <c r="T100" s="442"/>
      <c r="U100" s="341"/>
      <c r="V100" s="267" t="s">
        <v>85</v>
      </c>
      <c r="W100" s="268"/>
      <c r="X100" s="268"/>
      <c r="Y100" s="268"/>
      <c r="Z100" s="268"/>
      <c r="AA100" s="268"/>
      <c r="AB100" s="270" t="s">
        <v>86</v>
      </c>
      <c r="AC100" s="271"/>
      <c r="AD100" s="429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341"/>
      <c r="K101" s="341"/>
      <c r="L101" s="341"/>
      <c r="M101" s="341"/>
      <c r="N101" s="429"/>
      <c r="O101" s="429"/>
      <c r="P101" s="429"/>
      <c r="Q101" s="429"/>
      <c r="R101" s="429"/>
      <c r="S101" s="429"/>
      <c r="T101" s="442"/>
      <c r="U101" s="341"/>
      <c r="V101" s="276">
        <v>12.0</v>
      </c>
      <c r="W101" s="277" t="str">
        <f>IF(COUNTBLANK(S95:S98)=2,IF(S95&gt;S97,M95,M97),"")</f>
        <v/>
      </c>
      <c r="AA101" s="261"/>
      <c r="AB101" s="432"/>
      <c r="AC101" s="278"/>
      <c r="AD101" s="429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</row>
    <row r="102" ht="13.5" customHeight="1">
      <c r="A102" s="429"/>
      <c r="B102" s="429"/>
      <c r="C102" s="429"/>
      <c r="D102" s="429"/>
      <c r="E102" s="429"/>
      <c r="F102" s="429"/>
      <c r="G102" s="429"/>
      <c r="H102" s="341"/>
      <c r="I102" s="341"/>
      <c r="J102" s="341"/>
      <c r="K102" s="341"/>
      <c r="L102" s="341"/>
      <c r="M102" s="341"/>
      <c r="N102" s="429"/>
      <c r="O102" s="429"/>
      <c r="P102" s="429"/>
      <c r="Q102" s="429"/>
      <c r="R102" s="429"/>
      <c r="S102" s="429"/>
      <c r="T102" s="442"/>
      <c r="U102" s="444"/>
      <c r="V102" s="280"/>
      <c r="AA102" s="261"/>
      <c r="AC102" s="281"/>
      <c r="AD102" s="429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</row>
    <row r="103" ht="13.5" customHeight="1">
      <c r="A103" s="429"/>
      <c r="B103" s="315" t="s">
        <v>197</v>
      </c>
      <c r="C103" s="430"/>
      <c r="D103" s="430"/>
      <c r="E103" s="430"/>
      <c r="F103" s="430"/>
      <c r="G103" s="430"/>
      <c r="H103" s="317" t="str">
        <f>H91</f>
        <v>08H00 - 09H30</v>
      </c>
      <c r="I103" s="318"/>
      <c r="J103" s="341"/>
      <c r="K103" s="341"/>
      <c r="L103" s="341"/>
      <c r="M103" s="341"/>
      <c r="N103" s="429"/>
      <c r="O103" s="429"/>
      <c r="P103" s="429"/>
      <c r="Q103" s="429"/>
      <c r="R103" s="429"/>
      <c r="S103" s="429"/>
      <c r="T103" s="442"/>
      <c r="U103" s="341"/>
      <c r="V103" s="280"/>
      <c r="W103" s="283" t="str">
        <f>IF(COUNTBLANK(S107:S110)=2,IF(S107&gt;S109,M107,M109),"")</f>
        <v/>
      </c>
      <c r="AA103" s="261"/>
      <c r="AB103" s="445"/>
      <c r="AC103" s="285"/>
      <c r="AD103" s="446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</row>
    <row r="104" ht="13.5" customHeight="1">
      <c r="A104" s="431" t="s">
        <v>305</v>
      </c>
      <c r="B104" s="319">
        <v>27.0</v>
      </c>
      <c r="C104" s="22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432"/>
      <c r="I104" s="320"/>
      <c r="J104" s="341"/>
      <c r="K104" s="341"/>
      <c r="L104" s="341"/>
      <c r="M104" s="341"/>
      <c r="N104" s="429"/>
      <c r="O104" s="429"/>
      <c r="P104" s="429"/>
      <c r="Q104" s="429"/>
      <c r="R104" s="429"/>
      <c r="S104" s="429"/>
      <c r="T104" s="442"/>
      <c r="U104" s="341"/>
      <c r="V104" s="287"/>
      <c r="W104" s="288"/>
      <c r="X104" s="288"/>
      <c r="Y104" s="288"/>
      <c r="Z104" s="288"/>
      <c r="AA104" s="289"/>
      <c r="AB104" s="288"/>
      <c r="AC104" s="290"/>
      <c r="AD104" s="447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</row>
    <row r="105" ht="13.5" customHeight="1">
      <c r="B105" s="321"/>
      <c r="G105" s="261"/>
      <c r="I105" s="322"/>
      <c r="J105" s="341"/>
      <c r="K105" s="341"/>
      <c r="L105" s="341"/>
      <c r="M105" s="341"/>
      <c r="N105" s="429"/>
      <c r="O105" s="429"/>
      <c r="P105" s="429"/>
      <c r="Q105" s="429"/>
      <c r="R105" s="429"/>
      <c r="S105" s="429"/>
      <c r="T105" s="442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47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</row>
    <row r="106" ht="13.5" customHeight="1">
      <c r="A106" s="431" t="s">
        <v>306</v>
      </c>
      <c r="B106" s="321"/>
      <c r="C106" s="323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433"/>
      <c r="I106" s="325"/>
      <c r="J106" s="434"/>
      <c r="K106" s="435"/>
      <c r="L106" s="254" t="s">
        <v>81</v>
      </c>
      <c r="M106" s="436"/>
      <c r="N106" s="436"/>
      <c r="O106" s="436"/>
      <c r="P106" s="436"/>
      <c r="Q106" s="436"/>
      <c r="R106" s="256" t="str">
        <f>R94</f>
        <v>10H15 - 11H45</v>
      </c>
      <c r="S106" s="257"/>
      <c r="T106" s="442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47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437"/>
      <c r="K107" s="438"/>
      <c r="L107" s="260">
        <v>51.0</v>
      </c>
      <c r="M107" s="226" t="str">
        <f>IF(COUNTBLANK(I104:I107)=2,IF(I104&gt;I106,C104,C106),"")</f>
        <v/>
      </c>
      <c r="Q107" s="261"/>
      <c r="R107" s="432"/>
      <c r="S107" s="263"/>
      <c r="T107" s="442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47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</row>
    <row r="108" ht="13.5" customHeight="1">
      <c r="A108" s="429"/>
      <c r="B108" s="429"/>
      <c r="C108" s="429"/>
      <c r="D108" s="429"/>
      <c r="E108" s="429"/>
      <c r="F108" s="429"/>
      <c r="G108" s="429"/>
      <c r="H108" s="341"/>
      <c r="I108" s="341"/>
      <c r="J108" s="437"/>
      <c r="K108" s="439"/>
      <c r="L108" s="261"/>
      <c r="Q108" s="261"/>
      <c r="S108" s="259"/>
      <c r="T108" s="448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47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</row>
    <row r="109" ht="13.5" customHeight="1">
      <c r="A109" s="429"/>
      <c r="B109" s="315" t="s">
        <v>197</v>
      </c>
      <c r="C109" s="430"/>
      <c r="D109" s="430"/>
      <c r="E109" s="430"/>
      <c r="F109" s="430"/>
      <c r="G109" s="430"/>
      <c r="H109" s="317" t="str">
        <f>H91</f>
        <v>08H00 - 09H30</v>
      </c>
      <c r="I109" s="318"/>
      <c r="J109" s="437"/>
      <c r="K109" s="438"/>
      <c r="L109" s="261"/>
      <c r="M109" s="218" t="str">
        <f>IF(COUNTBLANK(I110:I113)=2,IF(I110&gt;I112,C110,C112),"")</f>
        <v/>
      </c>
      <c r="Q109" s="261"/>
      <c r="R109" s="440"/>
      <c r="S109" s="265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47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</row>
    <row r="110" ht="13.5" customHeight="1">
      <c r="A110" s="431" t="s">
        <v>307</v>
      </c>
      <c r="B110" s="319">
        <v>28.0</v>
      </c>
      <c r="C110" s="22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432"/>
      <c r="I110" s="320"/>
      <c r="J110" s="437"/>
      <c r="K110" s="438"/>
      <c r="L110" s="272"/>
      <c r="M110" s="273"/>
      <c r="N110" s="273"/>
      <c r="O110" s="273"/>
      <c r="P110" s="273"/>
      <c r="Q110" s="272"/>
      <c r="R110" s="273"/>
      <c r="S110" s="274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47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</row>
    <row r="111" ht="13.5" customHeight="1">
      <c r="B111" s="321"/>
      <c r="G111" s="261"/>
      <c r="I111" s="322"/>
      <c r="J111" s="443"/>
      <c r="K111" s="341"/>
      <c r="L111" s="341"/>
      <c r="M111" s="341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47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</row>
    <row r="112" ht="13.5" customHeight="1">
      <c r="A112" s="431" t="s">
        <v>308</v>
      </c>
      <c r="B112" s="321"/>
      <c r="C112" s="323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433"/>
      <c r="I112" s="325"/>
      <c r="J112" s="341"/>
      <c r="K112" s="341"/>
      <c r="L112" s="341"/>
      <c r="M112" s="341"/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  <c r="AC112" s="429"/>
      <c r="AD112" s="447"/>
      <c r="AE112" s="449"/>
      <c r="AF112" s="296" t="s">
        <v>89</v>
      </c>
      <c r="AG112" s="450"/>
      <c r="AH112" s="450"/>
      <c r="AI112" s="450"/>
      <c r="AJ112" s="450"/>
      <c r="AK112" s="450"/>
      <c r="AL112" s="298" t="s">
        <v>90</v>
      </c>
      <c r="AM112" s="299"/>
      <c r="AN112" s="341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341"/>
      <c r="K113" s="341"/>
      <c r="L113" s="341"/>
      <c r="M113" s="341"/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47"/>
      <c r="AE113" s="449"/>
      <c r="AF113" s="260">
        <v>10.0</v>
      </c>
      <c r="AG113" s="277" t="str">
        <f>IF(COUNTBLANK(AC101:AC104)=2,IF(AC101&gt;AC103,W101,W103),"")</f>
        <v/>
      </c>
      <c r="AK113" s="261"/>
      <c r="AL113" s="432"/>
      <c r="AM113" s="301"/>
      <c r="AN113" s="341"/>
    </row>
    <row r="114" ht="13.5" customHeight="1">
      <c r="A114" s="429"/>
      <c r="B114" s="429"/>
      <c r="C114" s="429"/>
      <c r="D114" s="429"/>
      <c r="E114" s="429"/>
      <c r="F114" s="429"/>
      <c r="G114" s="429"/>
      <c r="H114" s="341"/>
      <c r="I114" s="341"/>
      <c r="J114" s="341"/>
      <c r="K114" s="341"/>
      <c r="L114" s="341"/>
      <c r="M114" s="341"/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47"/>
      <c r="AE114" s="451"/>
      <c r="AF114" s="261"/>
      <c r="AK114" s="261"/>
      <c r="AM114" s="303"/>
      <c r="AN114" s="341"/>
    </row>
    <row r="115" ht="13.5" customHeight="1">
      <c r="A115" s="429"/>
      <c r="B115" s="315" t="s">
        <v>197</v>
      </c>
      <c r="C115" s="430"/>
      <c r="D115" s="430"/>
      <c r="E115" s="430"/>
      <c r="F115" s="430"/>
      <c r="G115" s="430"/>
      <c r="H115" s="317" t="str">
        <f>H91</f>
        <v>08H00 - 09H30</v>
      </c>
      <c r="I115" s="318"/>
      <c r="J115" s="341"/>
      <c r="K115" s="341"/>
      <c r="L115" s="341"/>
      <c r="M115" s="341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  <c r="AA115" s="429"/>
      <c r="AB115" s="429"/>
      <c r="AC115" s="429"/>
      <c r="AD115" s="447"/>
      <c r="AE115" s="449"/>
      <c r="AF115" s="261"/>
      <c r="AG115" s="304" t="str">
        <f>IF(COUNTBLANK(AC125:AC128)=2,IF(AC125&gt;AC127,W125,W127),"")</f>
        <v/>
      </c>
      <c r="AK115" s="261"/>
      <c r="AL115" s="452"/>
      <c r="AM115" s="306"/>
      <c r="AN115" s="341"/>
    </row>
    <row r="116" ht="13.5" customHeight="1">
      <c r="A116" s="431" t="s">
        <v>309</v>
      </c>
      <c r="B116" s="319">
        <v>29.0</v>
      </c>
      <c r="C116" s="22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432"/>
      <c r="I116" s="320"/>
      <c r="J116" s="341"/>
      <c r="K116" s="341"/>
      <c r="L116" s="341"/>
      <c r="M116" s="341"/>
      <c r="N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  <c r="AA116" s="429"/>
      <c r="AB116" s="429"/>
      <c r="AC116" s="429"/>
      <c r="AD116" s="447"/>
      <c r="AE116" s="449"/>
      <c r="AF116" s="307"/>
      <c r="AG116" s="308"/>
      <c r="AH116" s="308"/>
      <c r="AI116" s="308"/>
      <c r="AJ116" s="308"/>
      <c r="AK116" s="307"/>
      <c r="AL116" s="308"/>
      <c r="AM116" s="299"/>
      <c r="AN116" s="341"/>
    </row>
    <row r="117" ht="13.5" customHeight="1">
      <c r="B117" s="321"/>
      <c r="G117" s="261"/>
      <c r="I117" s="322"/>
      <c r="J117" s="341"/>
      <c r="K117" s="341"/>
      <c r="L117" s="341"/>
      <c r="M117" s="341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47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</row>
    <row r="118" ht="13.5" customHeight="1">
      <c r="A118" s="431" t="s">
        <v>310</v>
      </c>
      <c r="B118" s="321"/>
      <c r="C118" s="323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433"/>
      <c r="I118" s="325"/>
      <c r="J118" s="434"/>
      <c r="K118" s="435"/>
      <c r="L118" s="254" t="s">
        <v>81</v>
      </c>
      <c r="M118" s="436"/>
      <c r="N118" s="436"/>
      <c r="O118" s="436"/>
      <c r="P118" s="436"/>
      <c r="Q118" s="436"/>
      <c r="R118" s="256" t="str">
        <f>R94</f>
        <v>10H15 - 11H45</v>
      </c>
      <c r="S118" s="257"/>
      <c r="T118" s="429"/>
      <c r="U118" s="429"/>
      <c r="V118" s="429"/>
      <c r="W118" s="429"/>
      <c r="X118" s="429"/>
      <c r="Y118" s="429"/>
      <c r="Z118" s="429"/>
      <c r="AA118" s="429"/>
      <c r="AB118" s="429"/>
      <c r="AC118" s="429"/>
      <c r="AD118" s="447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437"/>
      <c r="K119" s="438"/>
      <c r="L119" s="260">
        <v>53.0</v>
      </c>
      <c r="M119" s="226" t="str">
        <f>IF(COUNTBLANK(I116:I119)=2,IF(I116&gt;I118,C116,C118),"")</f>
        <v/>
      </c>
      <c r="Q119" s="261"/>
      <c r="R119" s="432"/>
      <c r="S119" s="263"/>
      <c r="T119" s="429"/>
      <c r="U119" s="429"/>
      <c r="V119" s="429"/>
      <c r="W119" s="429"/>
      <c r="X119" s="429"/>
      <c r="Y119" s="429"/>
      <c r="Z119" s="429"/>
      <c r="AA119" s="429"/>
      <c r="AB119" s="429"/>
      <c r="AC119" s="429"/>
      <c r="AD119" s="447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</row>
    <row r="120" ht="13.5" customHeight="1">
      <c r="A120" s="429"/>
      <c r="B120" s="429"/>
      <c r="C120" s="429"/>
      <c r="D120" s="429"/>
      <c r="E120" s="429"/>
      <c r="F120" s="429"/>
      <c r="G120" s="429"/>
      <c r="H120" s="341"/>
      <c r="I120" s="341"/>
      <c r="J120" s="437"/>
      <c r="K120" s="439"/>
      <c r="L120" s="261"/>
      <c r="Q120" s="261"/>
      <c r="S120" s="25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47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</row>
    <row r="121" ht="13.5" customHeight="1">
      <c r="A121" s="429"/>
      <c r="B121" s="315" t="s">
        <v>197</v>
      </c>
      <c r="C121" s="430"/>
      <c r="D121" s="430"/>
      <c r="E121" s="430"/>
      <c r="F121" s="430"/>
      <c r="G121" s="430"/>
      <c r="H121" s="317" t="str">
        <f>H91</f>
        <v>08H00 - 09H30</v>
      </c>
      <c r="I121" s="318"/>
      <c r="J121" s="437"/>
      <c r="K121" s="438"/>
      <c r="L121" s="261"/>
      <c r="M121" s="218" t="str">
        <f>IF(COUNTBLANK(I122:I125)=2,IF(I122&gt;I124,C122,C124),"")</f>
        <v/>
      </c>
      <c r="Q121" s="261"/>
      <c r="R121" s="440"/>
      <c r="S121" s="265"/>
      <c r="T121" s="441"/>
      <c r="U121" s="429"/>
      <c r="V121" s="429"/>
      <c r="W121" s="429"/>
      <c r="X121" s="429"/>
      <c r="Y121" s="429"/>
      <c r="Z121" s="429"/>
      <c r="AA121" s="429"/>
      <c r="AB121" s="429"/>
      <c r="AC121" s="429"/>
      <c r="AD121" s="447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</row>
    <row r="122" ht="13.5" customHeight="1">
      <c r="A122" s="431" t="s">
        <v>311</v>
      </c>
      <c r="B122" s="319">
        <v>30.0</v>
      </c>
      <c r="C122" s="22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432"/>
      <c r="I122" s="320"/>
      <c r="J122" s="437"/>
      <c r="K122" s="438"/>
      <c r="L122" s="272"/>
      <c r="M122" s="273"/>
      <c r="N122" s="273"/>
      <c r="O122" s="273"/>
      <c r="P122" s="273"/>
      <c r="Q122" s="272"/>
      <c r="R122" s="273"/>
      <c r="S122" s="274"/>
      <c r="T122" s="442"/>
      <c r="U122" s="429"/>
      <c r="V122" s="429"/>
      <c r="W122" s="429"/>
      <c r="X122" s="429"/>
      <c r="Y122" s="429"/>
      <c r="Z122" s="429"/>
      <c r="AA122" s="429"/>
      <c r="AB122" s="429"/>
      <c r="AC122" s="429"/>
      <c r="AD122" s="447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</row>
    <row r="123" ht="13.5" customHeight="1">
      <c r="B123" s="321"/>
      <c r="G123" s="261"/>
      <c r="I123" s="322"/>
      <c r="J123" s="443"/>
      <c r="K123" s="341"/>
      <c r="L123" s="341"/>
      <c r="M123" s="341"/>
      <c r="N123" s="429"/>
      <c r="O123" s="429"/>
      <c r="P123" s="429"/>
      <c r="Q123" s="429"/>
      <c r="R123" s="429"/>
      <c r="S123" s="429"/>
      <c r="T123" s="442"/>
      <c r="U123" s="429"/>
      <c r="V123" s="429"/>
      <c r="W123" s="429"/>
      <c r="X123" s="429"/>
      <c r="Y123" s="429"/>
      <c r="Z123" s="429"/>
      <c r="AA123" s="429"/>
      <c r="AB123" s="429"/>
      <c r="AC123" s="429"/>
      <c r="AD123" s="447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</row>
    <row r="124" ht="13.5" customHeight="1">
      <c r="A124" s="431" t="s">
        <v>312</v>
      </c>
      <c r="B124" s="321"/>
      <c r="C124" s="323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433"/>
      <c r="I124" s="325"/>
      <c r="J124" s="341"/>
      <c r="K124" s="341"/>
      <c r="L124" s="341"/>
      <c r="M124" s="341"/>
      <c r="N124" s="429"/>
      <c r="O124" s="429"/>
      <c r="P124" s="429"/>
      <c r="Q124" s="429"/>
      <c r="R124" s="429"/>
      <c r="S124" s="429"/>
      <c r="T124" s="442"/>
      <c r="U124" s="341"/>
      <c r="V124" s="267" t="s">
        <v>85</v>
      </c>
      <c r="W124" s="268"/>
      <c r="X124" s="268"/>
      <c r="Y124" s="268"/>
      <c r="Z124" s="268"/>
      <c r="AA124" s="268"/>
      <c r="AB124" s="270" t="str">
        <f>AB100</f>
        <v>13H30 - 15H00</v>
      </c>
      <c r="AC124" s="271"/>
      <c r="AD124" s="447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341"/>
      <c r="K125" s="341"/>
      <c r="L125" s="341"/>
      <c r="M125" s="341"/>
      <c r="N125" s="429"/>
      <c r="O125" s="429"/>
      <c r="P125" s="429"/>
      <c r="Q125" s="429"/>
      <c r="R125" s="429"/>
      <c r="S125" s="429"/>
      <c r="T125" s="442"/>
      <c r="U125" s="341"/>
      <c r="V125" s="276">
        <v>15.0</v>
      </c>
      <c r="W125" s="277" t="str">
        <f>IF(COUNTBLANK(S119:S122)=2,IF(S119&gt;S121,M119,M121),"")</f>
        <v/>
      </c>
      <c r="AA125" s="261"/>
      <c r="AB125" s="432"/>
      <c r="AC125" s="278"/>
      <c r="AD125" s="447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</row>
    <row r="126" ht="13.5" customHeight="1">
      <c r="A126" s="429"/>
      <c r="B126" s="429"/>
      <c r="C126" s="429"/>
      <c r="D126" s="429"/>
      <c r="E126" s="429"/>
      <c r="F126" s="429"/>
      <c r="G126" s="429"/>
      <c r="H126" s="341"/>
      <c r="I126" s="341"/>
      <c r="J126" s="341"/>
      <c r="K126" s="341"/>
      <c r="L126" s="341"/>
      <c r="M126" s="341"/>
      <c r="N126" s="429"/>
      <c r="O126" s="429"/>
      <c r="P126" s="429"/>
      <c r="Q126" s="429"/>
      <c r="R126" s="429"/>
      <c r="S126" s="429"/>
      <c r="T126" s="442"/>
      <c r="U126" s="444"/>
      <c r="V126" s="280"/>
      <c r="AA126" s="261"/>
      <c r="AC126" s="281"/>
      <c r="AD126" s="453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</row>
    <row r="127" ht="13.5" customHeight="1">
      <c r="A127" s="429"/>
      <c r="B127" s="315" t="s">
        <v>197</v>
      </c>
      <c r="C127" s="430"/>
      <c r="D127" s="430"/>
      <c r="E127" s="430"/>
      <c r="F127" s="430"/>
      <c r="G127" s="430"/>
      <c r="H127" s="317" t="str">
        <f>H91</f>
        <v>08H00 - 09H30</v>
      </c>
      <c r="I127" s="318"/>
      <c r="J127" s="341"/>
      <c r="K127" s="429"/>
      <c r="L127" s="429"/>
      <c r="M127" s="429"/>
      <c r="N127" s="429"/>
      <c r="O127" s="429"/>
      <c r="P127" s="429"/>
      <c r="Q127" s="429"/>
      <c r="R127" s="429"/>
      <c r="S127" s="429"/>
      <c r="T127" s="454"/>
      <c r="U127" s="341"/>
      <c r="V127" s="280"/>
      <c r="W127" s="283" t="str">
        <f>IF(COUNTBLANK(S131:S134)=2,IF(S131&gt;S133,M131,M133),"")</f>
        <v/>
      </c>
      <c r="AA127" s="261"/>
      <c r="AB127" s="445"/>
      <c r="AC127" s="285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</row>
    <row r="128" ht="13.5" customHeight="1">
      <c r="A128" s="431" t="s">
        <v>313</v>
      </c>
      <c r="B128" s="319">
        <v>31.0</v>
      </c>
      <c r="C128" s="22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432"/>
      <c r="I128" s="320"/>
      <c r="J128" s="431"/>
      <c r="K128" s="429"/>
      <c r="L128" s="429"/>
      <c r="M128" s="429"/>
      <c r="N128" s="429"/>
      <c r="O128" s="429"/>
      <c r="P128" s="429"/>
      <c r="Q128" s="429"/>
      <c r="R128" s="429"/>
      <c r="S128" s="429"/>
      <c r="T128" s="454"/>
      <c r="U128" s="341"/>
      <c r="V128" s="287"/>
      <c r="W128" s="288"/>
      <c r="X128" s="288"/>
      <c r="Y128" s="288"/>
      <c r="Z128" s="288"/>
      <c r="AA128" s="289"/>
      <c r="AB128" s="288"/>
      <c r="AC128" s="290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</row>
    <row r="129" ht="13.5" customHeight="1">
      <c r="B129" s="321"/>
      <c r="G129" s="261"/>
      <c r="I129" s="322"/>
      <c r="J129" s="341"/>
      <c r="K129" s="341"/>
      <c r="L129" s="429"/>
      <c r="M129" s="429"/>
      <c r="N129" s="429"/>
      <c r="O129" s="429"/>
      <c r="P129" s="429"/>
      <c r="Q129" s="429"/>
      <c r="R129" s="429"/>
      <c r="S129" s="429"/>
      <c r="T129" s="454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</row>
    <row r="130" ht="13.5" customHeight="1">
      <c r="A130" s="431" t="s">
        <v>314</v>
      </c>
      <c r="B130" s="321"/>
      <c r="C130" s="323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433"/>
      <c r="I130" s="325"/>
      <c r="J130" s="434"/>
      <c r="K130" s="435"/>
      <c r="L130" s="254" t="s">
        <v>81</v>
      </c>
      <c r="M130" s="436"/>
      <c r="N130" s="436"/>
      <c r="O130" s="436"/>
      <c r="P130" s="436"/>
      <c r="Q130" s="436"/>
      <c r="R130" s="256" t="str">
        <f>R94</f>
        <v>10H15 - 11H45</v>
      </c>
      <c r="S130" s="257"/>
      <c r="T130" s="454"/>
      <c r="U130" s="429"/>
      <c r="V130" s="429"/>
      <c r="W130" s="429"/>
      <c r="X130" s="429"/>
      <c r="Y130" s="429"/>
      <c r="Z130" s="429"/>
      <c r="AA130" s="429"/>
      <c r="AB130" s="429"/>
      <c r="AC130" s="429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437"/>
      <c r="K131" s="438"/>
      <c r="L131" s="260">
        <v>55.0</v>
      </c>
      <c r="M131" s="226" t="str">
        <f>IF(COUNTBLANK(I128:I131)=2,IF(I128&gt;I130,C128,C130),"")</f>
        <v/>
      </c>
      <c r="Q131" s="261"/>
      <c r="R131" s="432"/>
      <c r="S131" s="263"/>
      <c r="T131" s="454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</row>
    <row r="132" ht="13.5" customHeight="1">
      <c r="A132" s="429"/>
      <c r="B132" s="429"/>
      <c r="C132" s="429"/>
      <c r="D132" s="429"/>
      <c r="E132" s="429"/>
      <c r="F132" s="429"/>
      <c r="G132" s="429"/>
      <c r="H132" s="341"/>
      <c r="I132" s="341"/>
      <c r="J132" s="437"/>
      <c r="K132" s="439"/>
      <c r="L132" s="261"/>
      <c r="Q132" s="261"/>
      <c r="S132" s="259"/>
      <c r="T132" s="455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341"/>
      <c r="AE132" s="341"/>
      <c r="AF132" s="341"/>
      <c r="AG132" s="341"/>
      <c r="AH132" s="341"/>
      <c r="AI132" s="352"/>
      <c r="AJ132" s="341"/>
      <c r="AK132" s="341"/>
      <c r="AL132" s="341"/>
      <c r="AM132" s="341"/>
      <c r="AN132" s="341"/>
    </row>
    <row r="133" ht="13.5" customHeight="1">
      <c r="A133" s="429"/>
      <c r="B133" s="315" t="s">
        <v>197</v>
      </c>
      <c r="C133" s="430"/>
      <c r="D133" s="430"/>
      <c r="E133" s="430"/>
      <c r="F133" s="430"/>
      <c r="G133" s="430"/>
      <c r="H133" s="317" t="str">
        <f>H91</f>
        <v>08H00 - 09H30</v>
      </c>
      <c r="I133" s="318"/>
      <c r="J133" s="437"/>
      <c r="K133" s="438"/>
      <c r="L133" s="261"/>
      <c r="M133" s="218" t="str">
        <f>IF(COUNTBLANK(I134:I137)=2,IF(I134&gt;I136,C134,C136),"")</f>
        <v/>
      </c>
      <c r="Q133" s="261"/>
      <c r="R133" s="440"/>
      <c r="S133" s="265"/>
      <c r="T133" s="341"/>
      <c r="U133" s="429"/>
      <c r="V133" s="429"/>
      <c r="W133" s="429"/>
      <c r="X133" s="429"/>
      <c r="Y133" s="429"/>
      <c r="Z133" s="429"/>
      <c r="AA133" s="429"/>
      <c r="AB133" s="429"/>
      <c r="AC133" s="429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</row>
    <row r="134" ht="13.5" customHeight="1">
      <c r="A134" s="431" t="s">
        <v>315</v>
      </c>
      <c r="B134" s="319">
        <v>32.0</v>
      </c>
      <c r="C134" s="22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432"/>
      <c r="I134" s="320"/>
      <c r="J134" s="437"/>
      <c r="K134" s="438"/>
      <c r="L134" s="272"/>
      <c r="M134" s="273"/>
      <c r="N134" s="273"/>
      <c r="O134" s="273"/>
      <c r="P134" s="273"/>
      <c r="Q134" s="272"/>
      <c r="R134" s="273"/>
      <c r="S134" s="274"/>
      <c r="T134" s="341"/>
      <c r="U134" s="429"/>
      <c r="V134" s="429"/>
      <c r="W134" s="429"/>
      <c r="X134" s="429"/>
      <c r="Y134" s="429"/>
      <c r="Z134" s="429"/>
      <c r="AA134" s="429"/>
      <c r="AB134" s="429"/>
      <c r="AC134" s="429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</row>
    <row r="135" ht="13.5" customHeight="1">
      <c r="B135" s="321"/>
      <c r="G135" s="261"/>
      <c r="I135" s="322"/>
      <c r="J135" s="443"/>
      <c r="K135" s="341"/>
      <c r="L135" s="429"/>
      <c r="M135" s="429"/>
      <c r="N135" s="429"/>
      <c r="O135" s="429"/>
      <c r="P135" s="429"/>
      <c r="Q135" s="429"/>
      <c r="R135" s="429"/>
      <c r="S135" s="429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</row>
    <row r="136" ht="13.5" customHeight="1">
      <c r="A136" s="431" t="s">
        <v>316</v>
      </c>
      <c r="B136" s="321"/>
      <c r="C136" s="323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433"/>
      <c r="I136" s="325"/>
      <c r="J136" s="341"/>
      <c r="K136" s="341"/>
      <c r="L136" s="429"/>
      <c r="M136" s="429"/>
      <c r="N136" s="429"/>
      <c r="O136" s="429"/>
      <c r="P136" s="429"/>
      <c r="Q136" s="429"/>
      <c r="R136" s="429"/>
      <c r="S136" s="429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341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431"/>
      <c r="K137" s="429"/>
      <c r="L137" s="429"/>
      <c r="M137" s="429"/>
      <c r="N137" s="429"/>
      <c r="O137" s="429"/>
      <c r="P137" s="429"/>
      <c r="Q137" s="429"/>
      <c r="R137" s="429"/>
      <c r="S137" s="429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341"/>
    </row>
    <row r="138" ht="27.0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</row>
    <row r="139" ht="27.0" hidden="1" customHeight="1">
      <c r="A139" s="38" t="s">
        <v>317</v>
      </c>
    </row>
    <row r="140" ht="27.0" hidden="1" customHeight="1">
      <c r="A140" s="429"/>
      <c r="B140" s="429"/>
      <c r="C140" s="429"/>
      <c r="D140" s="429"/>
      <c r="E140" s="429"/>
      <c r="F140" s="429"/>
      <c r="G140" s="429"/>
      <c r="H140" s="341"/>
      <c r="I140" s="341"/>
      <c r="J140" s="341"/>
      <c r="K140" s="341"/>
      <c r="L140" s="341"/>
      <c r="M140" s="341"/>
      <c r="N140" s="429"/>
      <c r="O140" s="429"/>
      <c r="P140" s="429"/>
      <c r="Q140" s="429"/>
      <c r="R140" s="429"/>
      <c r="S140" s="429"/>
      <c r="T140" s="429"/>
      <c r="U140" s="429"/>
      <c r="V140" s="429"/>
      <c r="W140" s="429"/>
      <c r="X140" s="429"/>
      <c r="Y140" s="429"/>
      <c r="Z140" s="429"/>
      <c r="AA140" s="429"/>
      <c r="AB140" s="429"/>
      <c r="AC140" s="429"/>
      <c r="AD140" s="429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</row>
    <row r="141" ht="13.5" hidden="1" customHeight="1">
      <c r="A141" s="341"/>
      <c r="B141" s="341"/>
      <c r="C141" s="341"/>
      <c r="D141" s="341"/>
      <c r="E141" s="341"/>
      <c r="F141" s="341"/>
      <c r="G141" s="341"/>
      <c r="H141" s="341"/>
      <c r="I141" s="341"/>
      <c r="J141" s="429"/>
      <c r="K141" s="429"/>
      <c r="L141" s="267" t="s">
        <v>85</v>
      </c>
      <c r="M141" s="268"/>
      <c r="N141" s="268"/>
      <c r="O141" s="268"/>
      <c r="P141" s="268"/>
      <c r="Q141" s="268"/>
      <c r="R141" s="456"/>
      <c r="S141" s="27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429"/>
      <c r="AE141" s="429"/>
      <c r="AF141" s="429"/>
      <c r="AG141" s="429"/>
      <c r="AH141" s="429"/>
      <c r="AI141" s="429"/>
      <c r="AJ141" s="429"/>
      <c r="AK141" s="429"/>
      <c r="AL141" s="429"/>
      <c r="AM141" s="429"/>
      <c r="AN141" s="341"/>
    </row>
    <row r="142" ht="13.5" hidden="1" customHeight="1">
      <c r="A142" s="341"/>
      <c r="B142" s="341"/>
      <c r="C142" s="341"/>
      <c r="D142" s="341"/>
      <c r="E142" s="341"/>
      <c r="F142" s="341"/>
      <c r="G142" s="341"/>
      <c r="H142" s="429"/>
      <c r="I142" s="429"/>
      <c r="J142" s="431" t="s">
        <v>318</v>
      </c>
      <c r="L142" s="276"/>
      <c r="M142" s="457" t="str">
        <f>IFERROR(VLOOKUP(J142,$L$60:$Q$63,2,FALSE),IFERROR(VLOOKUP(J142,$V$60:$AA$63,2,FALSE),IFERROR(VLOOKUP(J142,$B$60:$G$63,2,FALSE),IFERROR(VLOOKUP(J142,$AF$60:$AK$63,2,FALSE),""))))</f>
        <v>-</v>
      </c>
      <c r="Q142" s="261"/>
      <c r="R142" s="432"/>
      <c r="S142" s="278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429"/>
      <c r="AE142" s="429"/>
      <c r="AF142" s="429"/>
      <c r="AG142" s="429"/>
      <c r="AH142" s="429"/>
      <c r="AI142" s="429"/>
      <c r="AJ142" s="429"/>
      <c r="AK142" s="429"/>
      <c r="AL142" s="429"/>
      <c r="AM142" s="429"/>
      <c r="AN142" s="341"/>
    </row>
    <row r="143" ht="13.5" hidden="1" customHeight="1">
      <c r="A143" s="341"/>
      <c r="B143" s="341"/>
      <c r="C143" s="341"/>
      <c r="D143" s="341"/>
      <c r="E143" s="341"/>
      <c r="F143" s="341"/>
      <c r="G143" s="341"/>
      <c r="H143" s="429"/>
      <c r="I143" s="429"/>
      <c r="L143" s="280"/>
      <c r="Q143" s="261"/>
      <c r="S143" s="28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429"/>
      <c r="AE143" s="429"/>
      <c r="AF143" s="429"/>
      <c r="AG143" s="429"/>
      <c r="AH143" s="429"/>
      <c r="AI143" s="429"/>
      <c r="AJ143" s="429"/>
      <c r="AK143" s="429"/>
      <c r="AL143" s="429"/>
      <c r="AM143" s="429"/>
      <c r="AN143" s="341"/>
    </row>
    <row r="144" ht="13.5" hidden="1" customHeight="1">
      <c r="A144" s="341"/>
      <c r="B144" s="341"/>
      <c r="C144" s="341"/>
      <c r="D144" s="341"/>
      <c r="E144" s="341"/>
      <c r="F144" s="341"/>
      <c r="G144" s="341"/>
      <c r="H144" s="341"/>
      <c r="I144" s="341"/>
      <c r="J144" s="431" t="s">
        <v>319</v>
      </c>
      <c r="L144" s="280"/>
      <c r="M144" s="458" t="str">
        <f>IFERROR(VLOOKUP(J144,$L$60:$Q$63,2,FALSE),IFERROR(VLOOKUP(J144,$V$60:$AA$63,2,FALSE),IFERROR(VLOOKUP(J144,$B$60:$G$63,2,FALSE),IFERROR(VLOOKUP(J144,$AF$60:$AK$63,2,FALSE),""))))</f>
        <v>-</v>
      </c>
      <c r="Q144" s="261"/>
      <c r="R144" s="445"/>
      <c r="S144" s="285"/>
      <c r="T144" s="459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429"/>
      <c r="AE144" s="429"/>
      <c r="AF144" s="429"/>
      <c r="AG144" s="429"/>
      <c r="AH144" s="429"/>
      <c r="AI144" s="429"/>
      <c r="AJ144" s="429"/>
      <c r="AK144" s="429"/>
      <c r="AL144" s="429"/>
      <c r="AM144" s="429"/>
      <c r="AN144" s="341"/>
    </row>
    <row r="145" ht="13.5" hidden="1" customHeight="1">
      <c r="A145" s="341"/>
      <c r="B145" s="341"/>
      <c r="C145" s="341"/>
      <c r="D145" s="341"/>
      <c r="E145" s="341"/>
      <c r="F145" s="341"/>
      <c r="G145" s="341"/>
      <c r="H145" s="341"/>
      <c r="I145" s="341"/>
      <c r="L145" s="287"/>
      <c r="M145" s="288"/>
      <c r="N145" s="288"/>
      <c r="O145" s="288"/>
      <c r="P145" s="288"/>
      <c r="Q145" s="289"/>
      <c r="R145" s="288"/>
      <c r="S145" s="290"/>
      <c r="T145" s="29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429"/>
      <c r="AE145" s="429"/>
      <c r="AF145" s="429"/>
      <c r="AG145" s="429"/>
      <c r="AH145" s="429"/>
      <c r="AI145" s="429"/>
      <c r="AJ145" s="429"/>
      <c r="AK145" s="429"/>
      <c r="AL145" s="429"/>
      <c r="AM145" s="429"/>
      <c r="AN145" s="341"/>
    </row>
    <row r="146" ht="13.5" hidden="1" customHeight="1">
      <c r="A146" s="341"/>
      <c r="B146" s="341"/>
      <c r="C146" s="341"/>
      <c r="D146" s="341"/>
      <c r="E146" s="341"/>
      <c r="F146" s="341"/>
      <c r="G146" s="341"/>
      <c r="H146" s="341"/>
      <c r="I146" s="341"/>
      <c r="J146" s="429"/>
      <c r="K146" s="429"/>
      <c r="L146" s="341"/>
      <c r="M146" s="341"/>
      <c r="N146" s="341"/>
      <c r="O146" s="341"/>
      <c r="P146" s="341"/>
      <c r="Q146" s="341"/>
      <c r="R146" s="341"/>
      <c r="S146" s="341"/>
      <c r="T146" s="460"/>
      <c r="U146" s="341"/>
      <c r="V146" s="461"/>
      <c r="W146" s="461"/>
      <c r="X146" s="461"/>
      <c r="Y146" s="461"/>
      <c r="Z146" s="461"/>
      <c r="AA146" s="461"/>
      <c r="AB146" s="461"/>
      <c r="AC146" s="461"/>
      <c r="AD146" s="429"/>
      <c r="AE146" s="429"/>
      <c r="AF146" s="429"/>
      <c r="AG146" s="429"/>
      <c r="AH146" s="429"/>
      <c r="AI146" s="429"/>
      <c r="AJ146" s="429"/>
      <c r="AK146" s="429"/>
      <c r="AL146" s="429"/>
      <c r="AM146" s="429"/>
      <c r="AN146" s="341"/>
    </row>
    <row r="147" ht="13.5" hidden="1" customHeight="1">
      <c r="A147" s="341"/>
      <c r="B147" s="341"/>
      <c r="C147" s="341"/>
      <c r="D147" s="341"/>
      <c r="E147" s="341"/>
      <c r="F147" s="341"/>
      <c r="G147" s="341"/>
      <c r="H147" s="341"/>
      <c r="I147" s="341"/>
      <c r="J147" s="431"/>
      <c r="L147" s="341"/>
      <c r="M147" s="341"/>
      <c r="N147" s="341"/>
      <c r="O147" s="341"/>
      <c r="P147" s="341"/>
      <c r="Q147" s="341"/>
      <c r="R147" s="341"/>
      <c r="S147" s="341"/>
      <c r="T147" s="460"/>
      <c r="U147" s="449"/>
      <c r="V147" s="296" t="s">
        <v>89</v>
      </c>
      <c r="W147" s="450"/>
      <c r="X147" s="450"/>
      <c r="Y147" s="450"/>
      <c r="Z147" s="450"/>
      <c r="AA147" s="450"/>
      <c r="AB147" s="462"/>
      <c r="AC147" s="299"/>
      <c r="AD147" s="429"/>
      <c r="AE147" s="429"/>
      <c r="AF147" s="429"/>
      <c r="AG147" s="429"/>
      <c r="AH147" s="429"/>
      <c r="AI147" s="429"/>
      <c r="AJ147" s="429"/>
      <c r="AK147" s="429"/>
      <c r="AL147" s="429"/>
      <c r="AM147" s="429"/>
      <c r="AN147" s="341"/>
    </row>
    <row r="148" ht="13.5" hidden="1" customHeight="1">
      <c r="A148" s="341"/>
      <c r="B148" s="341"/>
      <c r="C148" s="341"/>
      <c r="D148" s="341"/>
      <c r="E148" s="341"/>
      <c r="F148" s="341"/>
      <c r="G148" s="341"/>
      <c r="H148" s="341"/>
      <c r="I148" s="341"/>
      <c r="L148" s="341"/>
      <c r="M148" s="341"/>
      <c r="N148" s="341"/>
      <c r="O148" s="341"/>
      <c r="P148" s="341"/>
      <c r="Q148" s="341"/>
      <c r="R148" s="341"/>
      <c r="S148" s="341"/>
      <c r="T148" s="460"/>
      <c r="U148" s="449"/>
      <c r="V148" s="260">
        <v>1.0</v>
      </c>
      <c r="W148" s="457" t="str">
        <f>IF(COUNTBLANK(S142:S145)=2,IF(S142&gt;S144,M142,M144),"")</f>
        <v/>
      </c>
      <c r="AA148" s="261"/>
      <c r="AB148" s="432"/>
      <c r="AC148" s="301"/>
      <c r="AD148" s="429"/>
      <c r="AE148" s="429"/>
      <c r="AF148" s="429"/>
      <c r="AG148" s="429"/>
      <c r="AH148" s="429"/>
      <c r="AI148" s="429"/>
      <c r="AJ148" s="429"/>
      <c r="AK148" s="429"/>
      <c r="AL148" s="429"/>
      <c r="AM148" s="429"/>
      <c r="AN148" s="341"/>
    </row>
    <row r="149" ht="13.5" hidden="1" customHeight="1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460"/>
      <c r="U149" s="451"/>
      <c r="V149" s="261"/>
      <c r="AA149" s="261"/>
      <c r="AC149" s="303"/>
      <c r="AD149" s="429"/>
      <c r="AE149" s="429"/>
      <c r="AF149" s="429"/>
      <c r="AG149" s="429"/>
      <c r="AH149" s="429"/>
      <c r="AI149" s="429"/>
      <c r="AJ149" s="429"/>
      <c r="AK149" s="429"/>
      <c r="AL149" s="429"/>
      <c r="AM149" s="429"/>
      <c r="AN149" s="341"/>
    </row>
    <row r="150" ht="13.5" hidden="1" customHeight="1">
      <c r="A150" s="341"/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460"/>
      <c r="U150" s="449"/>
      <c r="V150" s="261"/>
      <c r="W150" s="463" t="str">
        <f>IF(COUNTBLANK(S154:S157)=2,IF(S154&gt;S156,M154,M156),"")</f>
        <v/>
      </c>
      <c r="AA150" s="261"/>
      <c r="AB150" s="452"/>
      <c r="AC150" s="306"/>
      <c r="AD150" s="429"/>
      <c r="AE150" s="429"/>
      <c r="AF150" s="429"/>
      <c r="AG150" s="429"/>
      <c r="AH150" s="429"/>
      <c r="AI150" s="429"/>
      <c r="AJ150" s="429"/>
      <c r="AK150" s="429"/>
      <c r="AL150" s="429"/>
      <c r="AM150" s="429"/>
      <c r="AN150" s="341"/>
    </row>
    <row r="151" ht="13.5" hidden="1" customHeight="1">
      <c r="A151" s="341"/>
      <c r="B151" s="341"/>
      <c r="C151" s="341"/>
      <c r="D151" s="341"/>
      <c r="E151" s="341"/>
      <c r="F151" s="341"/>
      <c r="G151" s="341"/>
      <c r="H151" s="341"/>
      <c r="I151" s="341"/>
      <c r="J151" s="429"/>
      <c r="K151" s="429"/>
      <c r="L151" s="341"/>
      <c r="M151" s="341"/>
      <c r="N151" s="341"/>
      <c r="O151" s="341"/>
      <c r="P151" s="341"/>
      <c r="Q151" s="341"/>
      <c r="R151" s="341"/>
      <c r="S151" s="341"/>
      <c r="T151" s="460"/>
      <c r="U151" s="449"/>
      <c r="V151" s="307"/>
      <c r="W151" s="308"/>
      <c r="X151" s="308"/>
      <c r="Y151" s="308"/>
      <c r="Z151" s="308"/>
      <c r="AA151" s="307"/>
      <c r="AB151" s="308"/>
      <c r="AC151" s="299"/>
      <c r="AD151" s="429"/>
      <c r="AE151" s="429"/>
      <c r="AF151" s="429"/>
      <c r="AG151" s="429"/>
      <c r="AH151" s="429"/>
      <c r="AI151" s="429"/>
      <c r="AJ151" s="429"/>
      <c r="AK151" s="429"/>
      <c r="AL151" s="429"/>
      <c r="AM151" s="429"/>
      <c r="AN151" s="341"/>
    </row>
    <row r="152" ht="13.5" hidden="1" customHeight="1">
      <c r="A152" s="341"/>
      <c r="B152" s="341"/>
      <c r="C152" s="341"/>
      <c r="D152" s="341"/>
      <c r="E152" s="341"/>
      <c r="F152" s="341"/>
      <c r="G152" s="341"/>
      <c r="H152" s="341"/>
      <c r="I152" s="341"/>
      <c r="J152" s="429"/>
      <c r="K152" s="429"/>
      <c r="L152" s="341"/>
      <c r="M152" s="341"/>
      <c r="N152" s="341"/>
      <c r="O152" s="341"/>
      <c r="P152" s="341"/>
      <c r="Q152" s="341"/>
      <c r="R152" s="341"/>
      <c r="S152" s="341"/>
      <c r="T152" s="460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429"/>
      <c r="AE152" s="429"/>
      <c r="AF152" s="429"/>
      <c r="AG152" s="429"/>
      <c r="AH152" s="429"/>
      <c r="AI152" s="429"/>
      <c r="AJ152" s="429"/>
      <c r="AK152" s="429"/>
      <c r="AL152" s="429"/>
      <c r="AM152" s="429"/>
      <c r="AN152" s="341"/>
    </row>
    <row r="153" ht="13.5" hidden="1" customHeight="1">
      <c r="A153" s="341"/>
      <c r="B153" s="341"/>
      <c r="C153" s="341"/>
      <c r="D153" s="341"/>
      <c r="E153" s="341"/>
      <c r="F153" s="341"/>
      <c r="G153" s="341"/>
      <c r="H153" s="341"/>
      <c r="I153" s="341"/>
      <c r="J153" s="429"/>
      <c r="K153" s="429"/>
      <c r="L153" s="267" t="s">
        <v>85</v>
      </c>
      <c r="M153" s="268"/>
      <c r="N153" s="268"/>
      <c r="O153" s="268"/>
      <c r="P153" s="268"/>
      <c r="Q153" s="268"/>
      <c r="R153" s="456"/>
      <c r="S153" s="271"/>
      <c r="T153" s="464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429"/>
      <c r="AE153" s="429"/>
      <c r="AF153" s="429"/>
      <c r="AG153" s="429"/>
      <c r="AH153" s="429"/>
      <c r="AI153" s="429"/>
      <c r="AJ153" s="429"/>
      <c r="AK153" s="429"/>
      <c r="AL153" s="429"/>
      <c r="AM153" s="429"/>
      <c r="AN153" s="341"/>
    </row>
    <row r="154" ht="13.5" hidden="1" customHeight="1">
      <c r="A154" s="341"/>
      <c r="B154" s="341"/>
      <c r="C154" s="341"/>
      <c r="D154" s="341"/>
      <c r="E154" s="341"/>
      <c r="F154" s="341"/>
      <c r="G154" s="341"/>
      <c r="H154" s="341"/>
      <c r="I154" s="341"/>
      <c r="J154" s="431" t="s">
        <v>320</v>
      </c>
      <c r="L154" s="276"/>
      <c r="M154" s="457" t="str">
        <f>IFERROR(VLOOKUP(J154,$L$60:$Q$63,2,FALSE),IFERROR(VLOOKUP(J154,$V$60:$AA$63,2,FALSE),IFERROR(VLOOKUP(J154,$B$60:$G$63,2,FALSE),IFERROR(VLOOKUP(J154,$AF$60:$AK$63,2,FALSE),""))))</f>
        <v>-</v>
      </c>
      <c r="Q154" s="261"/>
      <c r="R154" s="432"/>
      <c r="S154" s="278"/>
      <c r="T154" s="464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429"/>
      <c r="AE154" s="429"/>
      <c r="AF154" s="429"/>
      <c r="AG154" s="429"/>
      <c r="AH154" s="429"/>
      <c r="AI154" s="429"/>
      <c r="AJ154" s="429"/>
      <c r="AK154" s="429"/>
      <c r="AL154" s="429"/>
      <c r="AM154" s="429"/>
      <c r="AN154" s="341"/>
    </row>
    <row r="155" ht="13.5" hidden="1" customHeight="1">
      <c r="A155" s="341"/>
      <c r="B155" s="341"/>
      <c r="C155" s="341"/>
      <c r="D155" s="341"/>
      <c r="E155" s="341"/>
      <c r="F155" s="341"/>
      <c r="G155" s="341"/>
      <c r="H155" s="341"/>
      <c r="I155" s="341"/>
      <c r="L155" s="280"/>
      <c r="Q155" s="261"/>
      <c r="S155" s="281"/>
      <c r="T155" s="310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429"/>
      <c r="AE155" s="429"/>
      <c r="AF155" s="429"/>
      <c r="AG155" s="429"/>
      <c r="AH155" s="429"/>
      <c r="AI155" s="429"/>
      <c r="AJ155" s="429"/>
      <c r="AK155" s="429"/>
      <c r="AL155" s="429"/>
      <c r="AM155" s="429"/>
      <c r="AN155" s="341"/>
    </row>
    <row r="156" ht="13.5" hidden="1" customHeight="1">
      <c r="A156" s="341"/>
      <c r="B156" s="341"/>
      <c r="C156" s="341"/>
      <c r="D156" s="341"/>
      <c r="E156" s="341"/>
      <c r="F156" s="341"/>
      <c r="G156" s="341"/>
      <c r="H156" s="341"/>
      <c r="I156" s="341"/>
      <c r="J156" s="431" t="s">
        <v>321</v>
      </c>
      <c r="L156" s="280"/>
      <c r="M156" s="458" t="str">
        <f>IFERROR(VLOOKUP(J156,$L$60:$Q$63,2,FALSE),IFERROR(VLOOKUP(J156,$V$60:$AA$63,2,FALSE),IFERROR(VLOOKUP(J156,$B$60:$G$63,2,FALSE),IFERROR(VLOOKUP(J156,$AF$60:$AK$63,2,FALSE),""))))</f>
        <v>-</v>
      </c>
      <c r="Q156" s="261"/>
      <c r="R156" s="445"/>
      <c r="S156" s="285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429"/>
      <c r="AE156" s="429"/>
      <c r="AF156" s="429"/>
      <c r="AG156" s="429"/>
      <c r="AH156" s="429"/>
      <c r="AI156" s="429"/>
      <c r="AJ156" s="429"/>
      <c r="AK156" s="429"/>
      <c r="AL156" s="429"/>
      <c r="AM156" s="429"/>
      <c r="AN156" s="341"/>
    </row>
    <row r="157" ht="13.5" hidden="1" customHeight="1">
      <c r="A157" s="341"/>
      <c r="B157" s="341"/>
      <c r="C157" s="341"/>
      <c r="D157" s="341"/>
      <c r="E157" s="341"/>
      <c r="F157" s="341"/>
      <c r="G157" s="341"/>
      <c r="H157" s="341"/>
      <c r="I157" s="341"/>
      <c r="L157" s="287"/>
      <c r="M157" s="288"/>
      <c r="N157" s="288"/>
      <c r="O157" s="288"/>
      <c r="P157" s="288"/>
      <c r="Q157" s="289"/>
      <c r="R157" s="288"/>
      <c r="S157" s="290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429"/>
      <c r="AE157" s="429"/>
      <c r="AF157" s="429"/>
      <c r="AG157" s="429"/>
      <c r="AH157" s="429"/>
      <c r="AI157" s="429"/>
      <c r="AJ157" s="429"/>
      <c r="AK157" s="429"/>
      <c r="AL157" s="429"/>
      <c r="AM157" s="429"/>
      <c r="AN157" s="341"/>
    </row>
    <row r="158" ht="27.0" hidden="1" customHeight="1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429"/>
      <c r="O158" s="429"/>
      <c r="P158" s="429"/>
      <c r="Q158" s="429"/>
      <c r="R158" s="429"/>
      <c r="S158" s="429"/>
      <c r="T158" s="429"/>
      <c r="U158" s="429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</row>
  </sheetData>
  <mergeCells count="580">
    <mergeCell ref="V9:W9"/>
    <mergeCell ref="X9:AB9"/>
    <mergeCell ref="V10:W10"/>
    <mergeCell ref="X10:AA10"/>
    <mergeCell ref="AC10:AD10"/>
    <mergeCell ref="X11:Z11"/>
    <mergeCell ref="AC11:AD11"/>
    <mergeCell ref="V11:W11"/>
    <mergeCell ref="V12:W12"/>
    <mergeCell ref="X12:Z12"/>
    <mergeCell ref="AC12:AD12"/>
    <mergeCell ref="V13:W13"/>
    <mergeCell ref="X13:AB13"/>
    <mergeCell ref="AC13:AD13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G8:H8"/>
    <mergeCell ref="I8:M8"/>
    <mergeCell ref="V8:W8"/>
    <mergeCell ref="X8:AA8"/>
    <mergeCell ref="AC8:AD8"/>
    <mergeCell ref="I9:M9"/>
    <mergeCell ref="AC9:AE9"/>
    <mergeCell ref="O15:P15"/>
    <mergeCell ref="O16:P16"/>
    <mergeCell ref="O17:P17"/>
    <mergeCell ref="V17:W17"/>
    <mergeCell ref="X17:AA17"/>
    <mergeCell ref="AC17:AD17"/>
    <mergeCell ref="O8:P8"/>
    <mergeCell ref="O9:P9"/>
    <mergeCell ref="O10:P10"/>
    <mergeCell ref="O11:P11"/>
    <mergeCell ref="O12:P12"/>
    <mergeCell ref="O13:P13"/>
    <mergeCell ref="O14:P14"/>
    <mergeCell ref="G16:H16"/>
    <mergeCell ref="G17:H17"/>
    <mergeCell ref="G18:H18"/>
    <mergeCell ref="I17:M17"/>
    <mergeCell ref="I18:M18"/>
    <mergeCell ref="O18:P18"/>
    <mergeCell ref="V18:W18"/>
    <mergeCell ref="X18:AA18"/>
    <mergeCell ref="AC18:AD18"/>
    <mergeCell ref="G9:H9"/>
    <mergeCell ref="G10:H10"/>
    <mergeCell ref="I10:M10"/>
    <mergeCell ref="G11:H11"/>
    <mergeCell ref="I11:L11"/>
    <mergeCell ref="G12:H12"/>
    <mergeCell ref="I12:M12"/>
    <mergeCell ref="G13:H13"/>
    <mergeCell ref="I13:L13"/>
    <mergeCell ref="G14:H14"/>
    <mergeCell ref="I14:L14"/>
    <mergeCell ref="G15:H15"/>
    <mergeCell ref="I15:M15"/>
    <mergeCell ref="I16:M16"/>
    <mergeCell ref="O20:P20"/>
    <mergeCell ref="O21:P21"/>
    <mergeCell ref="O22:P22"/>
    <mergeCell ref="O23:P23"/>
    <mergeCell ref="G19:H19"/>
    <mergeCell ref="I19:M19"/>
    <mergeCell ref="O19:P19"/>
    <mergeCell ref="G20:H20"/>
    <mergeCell ref="I20:L20"/>
    <mergeCell ref="G21:H21"/>
    <mergeCell ref="I21:M21"/>
    <mergeCell ref="G22:H22"/>
    <mergeCell ref="I22:L22"/>
    <mergeCell ref="G23:H23"/>
    <mergeCell ref="I23:L23"/>
    <mergeCell ref="G24:H24"/>
    <mergeCell ref="I24:N24"/>
    <mergeCell ref="O24:S24"/>
    <mergeCell ref="I27:N27"/>
    <mergeCell ref="O27:S27"/>
    <mergeCell ref="G25:H25"/>
    <mergeCell ref="I25:N25"/>
    <mergeCell ref="O25:S25"/>
    <mergeCell ref="G26:H26"/>
    <mergeCell ref="I26:N26"/>
    <mergeCell ref="O26:S26"/>
    <mergeCell ref="G27:H27"/>
    <mergeCell ref="V25:W25"/>
    <mergeCell ref="X25:AB25"/>
    <mergeCell ref="AC25:AH25"/>
    <mergeCell ref="V26:W26"/>
    <mergeCell ref="X26:AB26"/>
    <mergeCell ref="AC26:AH26"/>
    <mergeCell ref="V27:W27"/>
    <mergeCell ref="V28:W28"/>
    <mergeCell ref="X28:AB28"/>
    <mergeCell ref="AC28:AH28"/>
    <mergeCell ref="V29:W29"/>
    <mergeCell ref="X29:AB29"/>
    <mergeCell ref="AC29:AH29"/>
    <mergeCell ref="AC30:AH30"/>
    <mergeCell ref="X30:AB30"/>
    <mergeCell ref="X31:AB31"/>
    <mergeCell ref="AC31:AH31"/>
    <mergeCell ref="X32:AB32"/>
    <mergeCell ref="AC32:AH32"/>
    <mergeCell ref="X33:AB33"/>
    <mergeCell ref="AC33:AH33"/>
    <mergeCell ref="X34:AB34"/>
    <mergeCell ref="AC34:AH34"/>
    <mergeCell ref="X35:AB35"/>
    <mergeCell ref="AC35:AH35"/>
    <mergeCell ref="X36:AB36"/>
    <mergeCell ref="AC36:AH36"/>
    <mergeCell ref="AC37:AH37"/>
    <mergeCell ref="AC15:AD15"/>
    <mergeCell ref="AC16:AD16"/>
    <mergeCell ref="V14:W14"/>
    <mergeCell ref="X14:AA14"/>
    <mergeCell ref="AC14:AD14"/>
    <mergeCell ref="V15:W15"/>
    <mergeCell ref="X15:Z15"/>
    <mergeCell ref="V16:W16"/>
    <mergeCell ref="X16:Z16"/>
    <mergeCell ref="AC20:AD20"/>
    <mergeCell ref="AC21:AD21"/>
    <mergeCell ref="AC22:AD22"/>
    <mergeCell ref="AC23:AD23"/>
    <mergeCell ref="V19:W19"/>
    <mergeCell ref="X19:Z19"/>
    <mergeCell ref="AC19:AD19"/>
    <mergeCell ref="V20:W20"/>
    <mergeCell ref="X20:AA20"/>
    <mergeCell ref="V21:W21"/>
    <mergeCell ref="X21:AA21"/>
    <mergeCell ref="V22:W22"/>
    <mergeCell ref="X22:AA22"/>
    <mergeCell ref="V23:W23"/>
    <mergeCell ref="X23:AB23"/>
    <mergeCell ref="V24:W24"/>
    <mergeCell ref="X24:AB24"/>
    <mergeCell ref="AC24:AH24"/>
    <mergeCell ref="X27:AB27"/>
    <mergeCell ref="AC27:AH27"/>
    <mergeCell ref="X37:AB37"/>
    <mergeCell ref="X38:AB38"/>
    <mergeCell ref="AC38:AH38"/>
    <mergeCell ref="X39:AB39"/>
    <mergeCell ref="AC39:AH39"/>
    <mergeCell ref="I30:N30"/>
    <mergeCell ref="O30:S30"/>
    <mergeCell ref="V30:W30"/>
    <mergeCell ref="G28:H28"/>
    <mergeCell ref="I28:N28"/>
    <mergeCell ref="O28:S28"/>
    <mergeCell ref="G29:H29"/>
    <mergeCell ref="I29:N29"/>
    <mergeCell ref="O29:S29"/>
    <mergeCell ref="G30:H30"/>
    <mergeCell ref="G31:H31"/>
    <mergeCell ref="I31:N31"/>
    <mergeCell ref="O31:S31"/>
    <mergeCell ref="V31:W31"/>
    <mergeCell ref="I32:N32"/>
    <mergeCell ref="O32:S32"/>
    <mergeCell ref="V32:W32"/>
    <mergeCell ref="V33:W33"/>
    <mergeCell ref="V34:W34"/>
    <mergeCell ref="V35:W35"/>
    <mergeCell ref="V36:W36"/>
    <mergeCell ref="V37:W37"/>
    <mergeCell ref="V38:W38"/>
    <mergeCell ref="V39:W39"/>
    <mergeCell ref="G32:H32"/>
    <mergeCell ref="G33:H33"/>
    <mergeCell ref="I33:N33"/>
    <mergeCell ref="O33:S33"/>
    <mergeCell ref="G34:H34"/>
    <mergeCell ref="I34:N34"/>
    <mergeCell ref="O34:S34"/>
    <mergeCell ref="I37:N37"/>
    <mergeCell ref="O37:S37"/>
    <mergeCell ref="G35:H35"/>
    <mergeCell ref="I35:N35"/>
    <mergeCell ref="O35:S35"/>
    <mergeCell ref="G36:H36"/>
    <mergeCell ref="I36:N36"/>
    <mergeCell ref="O36:S36"/>
    <mergeCell ref="G37:H37"/>
    <mergeCell ref="A98:A99"/>
    <mergeCell ref="B98:B101"/>
    <mergeCell ref="C98:G99"/>
    <mergeCell ref="H98:H99"/>
    <mergeCell ref="I98:I99"/>
    <mergeCell ref="A100:A101"/>
    <mergeCell ref="C100:G101"/>
    <mergeCell ref="A104:A105"/>
    <mergeCell ref="B104:B107"/>
    <mergeCell ref="C104:G105"/>
    <mergeCell ref="H104:H105"/>
    <mergeCell ref="I104:I105"/>
    <mergeCell ref="A106:A107"/>
    <mergeCell ref="C106:G107"/>
    <mergeCell ref="AL115:AL116"/>
    <mergeCell ref="AM115:AM116"/>
    <mergeCell ref="H112:H113"/>
    <mergeCell ref="I112:I113"/>
    <mergeCell ref="AL112:AM112"/>
    <mergeCell ref="AG113:AK114"/>
    <mergeCell ref="AL113:AL114"/>
    <mergeCell ref="AM113:AM114"/>
    <mergeCell ref="AG115:AK116"/>
    <mergeCell ref="A110:A111"/>
    <mergeCell ref="B110:B113"/>
    <mergeCell ref="C110:G111"/>
    <mergeCell ref="H110:H111"/>
    <mergeCell ref="I110:I111"/>
    <mergeCell ref="C112:G113"/>
    <mergeCell ref="H115:I115"/>
    <mergeCell ref="C122:G123"/>
    <mergeCell ref="H122:H123"/>
    <mergeCell ref="A122:A123"/>
    <mergeCell ref="A124:A125"/>
    <mergeCell ref="C124:G125"/>
    <mergeCell ref="H124:H125"/>
    <mergeCell ref="C116:G117"/>
    <mergeCell ref="H116:H117"/>
    <mergeCell ref="I116:I117"/>
    <mergeCell ref="L119:L122"/>
    <mergeCell ref="H121:I121"/>
    <mergeCell ref="B122:B125"/>
    <mergeCell ref="I122:I123"/>
    <mergeCell ref="I124:I125"/>
    <mergeCell ref="W101:AA102"/>
    <mergeCell ref="W103:AA104"/>
    <mergeCell ref="AB103:AB104"/>
    <mergeCell ref="AC103:AC104"/>
    <mergeCell ref="AF113:AF116"/>
    <mergeCell ref="AB124:AC124"/>
    <mergeCell ref="H100:H101"/>
    <mergeCell ref="I100:I101"/>
    <mergeCell ref="AB100:AC100"/>
    <mergeCell ref="V101:V104"/>
    <mergeCell ref="AB101:AB102"/>
    <mergeCell ref="AC101:AC102"/>
    <mergeCell ref="H103:I103"/>
    <mergeCell ref="M107:Q108"/>
    <mergeCell ref="M109:Q110"/>
    <mergeCell ref="M119:Q120"/>
    <mergeCell ref="M121:Q122"/>
    <mergeCell ref="H106:H107"/>
    <mergeCell ref="I106:I107"/>
    <mergeCell ref="R106:S106"/>
    <mergeCell ref="L107:L110"/>
    <mergeCell ref="R107:R108"/>
    <mergeCell ref="S107:S108"/>
    <mergeCell ref="H109:I109"/>
    <mergeCell ref="A112:A113"/>
    <mergeCell ref="A116:A117"/>
    <mergeCell ref="B116:B119"/>
    <mergeCell ref="A118:A119"/>
    <mergeCell ref="C118:G119"/>
    <mergeCell ref="H118:H119"/>
    <mergeCell ref="I118:I119"/>
    <mergeCell ref="R109:R110"/>
    <mergeCell ref="S109:S110"/>
    <mergeCell ref="R118:S118"/>
    <mergeCell ref="R119:R120"/>
    <mergeCell ref="S119:S120"/>
    <mergeCell ref="R121:R122"/>
    <mergeCell ref="S121:S122"/>
    <mergeCell ref="W148:AA149"/>
    <mergeCell ref="W150:AA151"/>
    <mergeCell ref="R144:R145"/>
    <mergeCell ref="S144:S145"/>
    <mergeCell ref="T144:T145"/>
    <mergeCell ref="AB147:AC147"/>
    <mergeCell ref="V148:V151"/>
    <mergeCell ref="AB148:AB149"/>
    <mergeCell ref="AC148:AC149"/>
    <mergeCell ref="R153:S153"/>
    <mergeCell ref="J154:K155"/>
    <mergeCell ref="J156:K157"/>
    <mergeCell ref="M156:Q157"/>
    <mergeCell ref="R156:R157"/>
    <mergeCell ref="AB150:AB151"/>
    <mergeCell ref="AC150:AC151"/>
    <mergeCell ref="L154:L157"/>
    <mergeCell ref="M154:Q155"/>
    <mergeCell ref="R154:R155"/>
    <mergeCell ref="S154:S155"/>
    <mergeCell ref="T154:T155"/>
    <mergeCell ref="S156:S157"/>
    <mergeCell ref="V125:V128"/>
    <mergeCell ref="W125:AA126"/>
    <mergeCell ref="AB125:AB126"/>
    <mergeCell ref="AC125:AC126"/>
    <mergeCell ref="W127:AA128"/>
    <mergeCell ref="AB127:AB128"/>
    <mergeCell ref="AC127:AC128"/>
    <mergeCell ref="C130:G131"/>
    <mergeCell ref="H130:H131"/>
    <mergeCell ref="R130:S130"/>
    <mergeCell ref="M131:Q132"/>
    <mergeCell ref="R131:R132"/>
    <mergeCell ref="S131:S132"/>
    <mergeCell ref="I130:I131"/>
    <mergeCell ref="L131:L134"/>
    <mergeCell ref="H133:I133"/>
    <mergeCell ref="M133:Q134"/>
    <mergeCell ref="R133:R134"/>
    <mergeCell ref="S133:S134"/>
    <mergeCell ref="AD133:AD134"/>
    <mergeCell ref="H127:I127"/>
    <mergeCell ref="A128:A129"/>
    <mergeCell ref="B128:B131"/>
    <mergeCell ref="C128:G129"/>
    <mergeCell ref="H128:H129"/>
    <mergeCell ref="I128:I129"/>
    <mergeCell ref="A130:A131"/>
    <mergeCell ref="H136:H137"/>
    <mergeCell ref="I136:I137"/>
    <mergeCell ref="A139:AN139"/>
    <mergeCell ref="R141:S141"/>
    <mergeCell ref="A134:A135"/>
    <mergeCell ref="B134:B137"/>
    <mergeCell ref="C134:G135"/>
    <mergeCell ref="H134:H135"/>
    <mergeCell ref="I134:I135"/>
    <mergeCell ref="A136:A137"/>
    <mergeCell ref="C136:G137"/>
    <mergeCell ref="J142:K143"/>
    <mergeCell ref="L142:L145"/>
    <mergeCell ref="M142:Q143"/>
    <mergeCell ref="R142:R143"/>
    <mergeCell ref="S142:S143"/>
    <mergeCell ref="J144:K145"/>
    <mergeCell ref="M144:Q145"/>
    <mergeCell ref="J147:K148"/>
    <mergeCell ref="G38:H38"/>
    <mergeCell ref="I38:N38"/>
    <mergeCell ref="O38:S38"/>
    <mergeCell ref="G39:H39"/>
    <mergeCell ref="I39:N39"/>
    <mergeCell ref="O39:S39"/>
    <mergeCell ref="A41:AN41"/>
    <mergeCell ref="B42:I42"/>
    <mergeCell ref="L42:S42"/>
    <mergeCell ref="V42:AC42"/>
    <mergeCell ref="AF42:AM42"/>
    <mergeCell ref="B44:B45"/>
    <mergeCell ref="L44:L45"/>
    <mergeCell ref="AG44:AK44"/>
    <mergeCell ref="AG45:AK45"/>
    <mergeCell ref="AG48:AK48"/>
    <mergeCell ref="AL48:AM48"/>
    <mergeCell ref="AG50:AK50"/>
    <mergeCell ref="AG51:AK51"/>
    <mergeCell ref="AG52:AK52"/>
    <mergeCell ref="AG53:AK53"/>
    <mergeCell ref="AG54:AK54"/>
    <mergeCell ref="AL54:AM54"/>
    <mergeCell ref="W44:AA44"/>
    <mergeCell ref="AF44:AF45"/>
    <mergeCell ref="W45:AA45"/>
    <mergeCell ref="W46:AA46"/>
    <mergeCell ref="AF46:AF47"/>
    <mergeCell ref="AG46:AK46"/>
    <mergeCell ref="AG47:AK47"/>
    <mergeCell ref="L46:L47"/>
    <mergeCell ref="L50:L51"/>
    <mergeCell ref="M44:Q44"/>
    <mergeCell ref="V44:V45"/>
    <mergeCell ref="M45:Q45"/>
    <mergeCell ref="M46:Q46"/>
    <mergeCell ref="V46:V47"/>
    <mergeCell ref="M47:Q47"/>
    <mergeCell ref="R48:S48"/>
    <mergeCell ref="M54:Q54"/>
    <mergeCell ref="R54:S54"/>
    <mergeCell ref="W54:AA54"/>
    <mergeCell ref="AB54:AC54"/>
    <mergeCell ref="M48:Q48"/>
    <mergeCell ref="M50:Q50"/>
    <mergeCell ref="V50:V51"/>
    <mergeCell ref="M51:Q51"/>
    <mergeCell ref="M52:Q52"/>
    <mergeCell ref="V52:V53"/>
    <mergeCell ref="M53:Q53"/>
    <mergeCell ref="V65:AC65"/>
    <mergeCell ref="V67:V68"/>
    <mergeCell ref="W67:AA67"/>
    <mergeCell ref="AF67:AF68"/>
    <mergeCell ref="W68:AA68"/>
    <mergeCell ref="V69:V70"/>
    <mergeCell ref="AF69:AF70"/>
    <mergeCell ref="W69:AA69"/>
    <mergeCell ref="W70:AA70"/>
    <mergeCell ref="W71:AA71"/>
    <mergeCell ref="AB71:AC71"/>
    <mergeCell ref="W73:AA73"/>
    <mergeCell ref="W74:AA74"/>
    <mergeCell ref="W75:AA75"/>
    <mergeCell ref="M73:Q73"/>
    <mergeCell ref="M74:Q74"/>
    <mergeCell ref="M75:Q75"/>
    <mergeCell ref="M76:Q76"/>
    <mergeCell ref="M77:Q77"/>
    <mergeCell ref="R77:S77"/>
    <mergeCell ref="M79:Q79"/>
    <mergeCell ref="R94:S94"/>
    <mergeCell ref="M95:Q96"/>
    <mergeCell ref="R95:R96"/>
    <mergeCell ref="S95:S96"/>
    <mergeCell ref="M97:Q98"/>
    <mergeCell ref="R97:R98"/>
    <mergeCell ref="S97:S98"/>
    <mergeCell ref="M80:Q80"/>
    <mergeCell ref="M81:Q81"/>
    <mergeCell ref="R81:S81"/>
    <mergeCell ref="M83:Q83"/>
    <mergeCell ref="M84:Q84"/>
    <mergeCell ref="M85:Q85"/>
    <mergeCell ref="M86:Q86"/>
    <mergeCell ref="B46:B47"/>
    <mergeCell ref="B50:B51"/>
    <mergeCell ref="B52:B53"/>
    <mergeCell ref="B56:B57"/>
    <mergeCell ref="B67:B68"/>
    <mergeCell ref="B69:B70"/>
    <mergeCell ref="B73:B74"/>
    <mergeCell ref="C44:G44"/>
    <mergeCell ref="C45:G45"/>
    <mergeCell ref="C46:G46"/>
    <mergeCell ref="C47:G47"/>
    <mergeCell ref="C48:G48"/>
    <mergeCell ref="H48:I48"/>
    <mergeCell ref="C50:G50"/>
    <mergeCell ref="C51:G51"/>
    <mergeCell ref="C52:G52"/>
    <mergeCell ref="L52:L53"/>
    <mergeCell ref="C53:G53"/>
    <mergeCell ref="C54:G54"/>
    <mergeCell ref="H54:I54"/>
    <mergeCell ref="C56:G56"/>
    <mergeCell ref="L56:L57"/>
    <mergeCell ref="M56:Q56"/>
    <mergeCell ref="M57:Q57"/>
    <mergeCell ref="M58:Q58"/>
    <mergeCell ref="R58:S58"/>
    <mergeCell ref="M60:Q60"/>
    <mergeCell ref="M61:Q61"/>
    <mergeCell ref="C57:G57"/>
    <mergeCell ref="C58:G58"/>
    <mergeCell ref="H58:I58"/>
    <mergeCell ref="C60:G60"/>
    <mergeCell ref="C61:G61"/>
    <mergeCell ref="C62:G62"/>
    <mergeCell ref="C63:G63"/>
    <mergeCell ref="C71:G71"/>
    <mergeCell ref="H71:I71"/>
    <mergeCell ref="M71:Q71"/>
    <mergeCell ref="R71:S71"/>
    <mergeCell ref="M62:Q62"/>
    <mergeCell ref="M63:Q63"/>
    <mergeCell ref="L65:S65"/>
    <mergeCell ref="M67:Q67"/>
    <mergeCell ref="M68:Q68"/>
    <mergeCell ref="M69:Q69"/>
    <mergeCell ref="M70:Q70"/>
    <mergeCell ref="W80:AA80"/>
    <mergeCell ref="W81:AA81"/>
    <mergeCell ref="AB81:AC81"/>
    <mergeCell ref="W83:AA83"/>
    <mergeCell ref="W84:AA84"/>
    <mergeCell ref="W85:AA85"/>
    <mergeCell ref="W86:AA86"/>
    <mergeCell ref="A89:AN89"/>
    <mergeCell ref="V73:V74"/>
    <mergeCell ref="V75:V76"/>
    <mergeCell ref="W76:AA76"/>
    <mergeCell ref="W77:AA77"/>
    <mergeCell ref="AB77:AC77"/>
    <mergeCell ref="V79:V80"/>
    <mergeCell ref="W79:AA79"/>
    <mergeCell ref="W47:AA47"/>
    <mergeCell ref="W48:AA48"/>
    <mergeCell ref="AB48:AC48"/>
    <mergeCell ref="W50:AA50"/>
    <mergeCell ref="AF50:AF51"/>
    <mergeCell ref="W51:AA51"/>
    <mergeCell ref="AF52:AF53"/>
    <mergeCell ref="W52:AA52"/>
    <mergeCell ref="W53:AA53"/>
    <mergeCell ref="V56:V57"/>
    <mergeCell ref="W56:AA56"/>
    <mergeCell ref="AF56:AF57"/>
    <mergeCell ref="AG56:AK56"/>
    <mergeCell ref="AG57:AK57"/>
    <mergeCell ref="W57:AA57"/>
    <mergeCell ref="W58:AA58"/>
    <mergeCell ref="AB58:AC58"/>
    <mergeCell ref="W60:AA60"/>
    <mergeCell ref="W61:AA61"/>
    <mergeCell ref="W62:AA62"/>
    <mergeCell ref="W63:AA63"/>
    <mergeCell ref="AG58:AK58"/>
    <mergeCell ref="AL58:AM58"/>
    <mergeCell ref="AG60:AK60"/>
    <mergeCell ref="AG61:AK61"/>
    <mergeCell ref="AG62:AK62"/>
    <mergeCell ref="AG63:AK63"/>
    <mergeCell ref="AF65:AM65"/>
    <mergeCell ref="AF73:AF74"/>
    <mergeCell ref="AF75:AF76"/>
    <mergeCell ref="AF79:AF80"/>
    <mergeCell ref="AG67:AK67"/>
    <mergeCell ref="AG68:AK68"/>
    <mergeCell ref="AG69:AK69"/>
    <mergeCell ref="AG70:AK70"/>
    <mergeCell ref="AG71:AK71"/>
    <mergeCell ref="AL71:AM71"/>
    <mergeCell ref="AG73:AK73"/>
    <mergeCell ref="AG81:AK81"/>
    <mergeCell ref="AL81:AM81"/>
    <mergeCell ref="AG83:AK83"/>
    <mergeCell ref="AG84:AK84"/>
    <mergeCell ref="AG85:AK85"/>
    <mergeCell ref="AG86:AK86"/>
    <mergeCell ref="AG74:AK74"/>
    <mergeCell ref="AG75:AK75"/>
    <mergeCell ref="AG76:AK76"/>
    <mergeCell ref="AG77:AK77"/>
    <mergeCell ref="AL77:AM77"/>
    <mergeCell ref="AG79:AK79"/>
    <mergeCell ref="AG80:AK80"/>
    <mergeCell ref="L69:L70"/>
    <mergeCell ref="L73:L74"/>
    <mergeCell ref="L75:L76"/>
    <mergeCell ref="L79:L80"/>
    <mergeCell ref="L95:L98"/>
    <mergeCell ref="B65:I65"/>
    <mergeCell ref="C67:G67"/>
    <mergeCell ref="L67:L68"/>
    <mergeCell ref="C68:G68"/>
    <mergeCell ref="C69:G69"/>
    <mergeCell ref="C70:G70"/>
    <mergeCell ref="C73:G73"/>
    <mergeCell ref="C74:G74"/>
    <mergeCell ref="B75:B76"/>
    <mergeCell ref="C75:G75"/>
    <mergeCell ref="C76:G76"/>
    <mergeCell ref="C77:G77"/>
    <mergeCell ref="H77:I77"/>
    <mergeCell ref="B79:B80"/>
    <mergeCell ref="H81:I81"/>
    <mergeCell ref="H91:I91"/>
    <mergeCell ref="C79:G79"/>
    <mergeCell ref="C80:G80"/>
    <mergeCell ref="C81:G81"/>
    <mergeCell ref="C83:G83"/>
    <mergeCell ref="C84:G84"/>
    <mergeCell ref="C85:G85"/>
    <mergeCell ref="C86:G86"/>
    <mergeCell ref="H94:H95"/>
    <mergeCell ref="I94:I95"/>
    <mergeCell ref="H97:I97"/>
    <mergeCell ref="A92:A93"/>
    <mergeCell ref="B92:B95"/>
    <mergeCell ref="C92:G93"/>
    <mergeCell ref="H92:H93"/>
    <mergeCell ref="I92:I93"/>
    <mergeCell ref="A94:A95"/>
    <mergeCell ref="C94:G95"/>
  </mergeCells>
  <conditionalFormatting sqref="A1:AN158">
    <cfRule type="cellIs" dxfId="0" priority="1" operator="equal">
      <formula>"Office"</formula>
    </cfRule>
  </conditionalFormatting>
  <printOptions gridLines="1" horizontalCentered="1"/>
  <pageMargins bottom="2.7220491787420924" footer="0.0" header="0.0" left="0.25" right="0.25" top="0.718931872646354"/>
  <pageSetup fitToHeight="0" paperSize="8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322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323</v>
      </c>
    </row>
    <row r="3" ht="27.0" customHeight="1">
      <c r="A3" s="7" t="s">
        <v>324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2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17"/>
      <c r="U7" s="18"/>
      <c r="V7" s="12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353" t="s">
        <v>31</v>
      </c>
      <c r="I8" s="26" t="s">
        <v>325</v>
      </c>
      <c r="O8" s="26" t="s">
        <v>12</v>
      </c>
      <c r="S8" s="22"/>
      <c r="T8" s="465"/>
      <c r="U8" s="466"/>
      <c r="V8" s="359" t="s">
        <v>25</v>
      </c>
      <c r="X8" s="26" t="s">
        <v>326</v>
      </c>
      <c r="AC8" s="26" t="s">
        <v>9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360" t="s">
        <v>15</v>
      </c>
      <c r="I9" s="31" t="s">
        <v>327</v>
      </c>
      <c r="O9" s="31" t="s">
        <v>124</v>
      </c>
      <c r="S9" s="29"/>
      <c r="T9" s="465"/>
      <c r="U9" s="466"/>
      <c r="V9" s="364" t="s">
        <v>142</v>
      </c>
      <c r="X9" s="31" t="s">
        <v>328</v>
      </c>
      <c r="AC9" s="31" t="s">
        <v>329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353" t="s">
        <v>140</v>
      </c>
      <c r="I10" s="26" t="s">
        <v>330</v>
      </c>
      <c r="O10" s="26" t="s">
        <v>331</v>
      </c>
      <c r="S10" s="22"/>
      <c r="T10" s="465"/>
      <c r="U10" s="466"/>
      <c r="V10" s="359" t="s">
        <v>118</v>
      </c>
      <c r="X10" s="26" t="s">
        <v>332</v>
      </c>
      <c r="AC10" s="26" t="s">
        <v>39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360" t="s">
        <v>29</v>
      </c>
      <c r="I11" s="31" t="s">
        <v>333</v>
      </c>
      <c r="O11" s="31" t="s">
        <v>244</v>
      </c>
      <c r="S11" s="29"/>
      <c r="T11" s="465"/>
      <c r="U11" s="466"/>
      <c r="V11" s="364" t="s">
        <v>127</v>
      </c>
      <c r="X11" s="31" t="s">
        <v>334</v>
      </c>
      <c r="AC11" s="31" t="s">
        <v>9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353" t="s">
        <v>131</v>
      </c>
      <c r="I12" s="26" t="s">
        <v>335</v>
      </c>
      <c r="O12" s="26" t="s">
        <v>336</v>
      </c>
      <c r="S12" s="22"/>
      <c r="T12" s="465"/>
      <c r="U12" s="466"/>
      <c r="V12" s="359" t="s">
        <v>22</v>
      </c>
      <c r="X12" s="26" t="s">
        <v>337</v>
      </c>
      <c r="AC12" s="26" t="s">
        <v>136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360" t="s">
        <v>112</v>
      </c>
      <c r="I13" s="31" t="s">
        <v>338</v>
      </c>
      <c r="O13" s="31" t="s">
        <v>339</v>
      </c>
      <c r="S13" s="29"/>
      <c r="T13" s="465"/>
      <c r="U13" s="466"/>
      <c r="V13" s="364" t="s">
        <v>13</v>
      </c>
      <c r="X13" s="31" t="s">
        <v>340</v>
      </c>
      <c r="AC13" s="31" t="s">
        <v>237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353" t="s">
        <v>152</v>
      </c>
      <c r="I14" s="26" t="s">
        <v>341</v>
      </c>
      <c r="O14" s="26" t="s">
        <v>42</v>
      </c>
      <c r="S14" s="22"/>
      <c r="T14" s="465"/>
      <c r="U14" s="466"/>
      <c r="V14" s="359" t="s">
        <v>27</v>
      </c>
      <c r="X14" s="26" t="s">
        <v>342</v>
      </c>
      <c r="AC14" s="26" t="s">
        <v>39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360" t="s">
        <v>144</v>
      </c>
      <c r="I15" s="31" t="s">
        <v>343</v>
      </c>
      <c r="O15" s="31" t="s">
        <v>344</v>
      </c>
      <c r="S15" s="29"/>
      <c r="T15" s="465"/>
      <c r="U15" s="466"/>
      <c r="V15" s="364" t="s">
        <v>7</v>
      </c>
      <c r="X15" s="31" t="s">
        <v>345</v>
      </c>
      <c r="AC15" s="31" t="s">
        <v>36</v>
      </c>
      <c r="AH15" s="29"/>
      <c r="AI15" s="8"/>
      <c r="AJ15" s="8"/>
      <c r="AK15" s="8"/>
      <c r="AL15" s="8"/>
      <c r="AM15" s="8"/>
      <c r="AN15" s="8"/>
    </row>
    <row r="16" ht="27.0" customHeight="1">
      <c r="A16" s="8"/>
      <c r="B16" s="8"/>
      <c r="C16" s="8"/>
      <c r="D16" s="8"/>
      <c r="E16" s="8"/>
      <c r="F16" s="19"/>
      <c r="G16" s="353" t="s">
        <v>129</v>
      </c>
      <c r="I16" s="26" t="s">
        <v>346</v>
      </c>
      <c r="O16" s="26" t="s">
        <v>136</v>
      </c>
      <c r="S16" s="22"/>
      <c r="T16" s="465"/>
      <c r="U16" s="466"/>
      <c r="V16" s="359" t="s">
        <v>43</v>
      </c>
      <c r="X16" s="26" t="s">
        <v>347</v>
      </c>
      <c r="AC16" s="26" t="s">
        <v>126</v>
      </c>
      <c r="AH16" s="22"/>
      <c r="AI16" s="8"/>
      <c r="AJ16" s="8"/>
      <c r="AK16" s="8"/>
      <c r="AL16" s="8"/>
      <c r="AM16" s="8"/>
      <c r="AN16" s="8"/>
    </row>
    <row r="17" ht="27.0" customHeight="1">
      <c r="A17" s="8"/>
      <c r="B17" s="8"/>
      <c r="C17" s="8"/>
      <c r="D17" s="8"/>
      <c r="E17" s="8"/>
      <c r="F17" s="19"/>
      <c r="G17" s="360" t="s">
        <v>154</v>
      </c>
      <c r="I17" s="31" t="s">
        <v>348</v>
      </c>
      <c r="O17" s="31" t="s">
        <v>111</v>
      </c>
      <c r="S17" s="29"/>
      <c r="T17" s="465"/>
      <c r="U17" s="466"/>
      <c r="V17" s="364" t="s">
        <v>18</v>
      </c>
      <c r="X17" s="31" t="s">
        <v>349</v>
      </c>
      <c r="AC17" s="31" t="s">
        <v>230</v>
      </c>
      <c r="AH17" s="29"/>
      <c r="AI17" s="8"/>
      <c r="AJ17" s="8"/>
      <c r="AK17" s="8"/>
      <c r="AL17" s="8"/>
      <c r="AM17" s="8"/>
      <c r="AN17" s="8"/>
    </row>
    <row r="18" ht="27.0" customHeight="1">
      <c r="A18" s="8"/>
      <c r="B18" s="8"/>
      <c r="C18" s="8"/>
      <c r="D18" s="8"/>
      <c r="E18" s="8"/>
      <c r="F18" s="19"/>
      <c r="G18" s="353" t="s">
        <v>104</v>
      </c>
      <c r="I18" s="26" t="s">
        <v>350</v>
      </c>
      <c r="O18" s="26" t="s">
        <v>329</v>
      </c>
      <c r="S18" s="22"/>
      <c r="T18" s="465"/>
      <c r="U18" s="466"/>
      <c r="V18" s="359" t="s">
        <v>120</v>
      </c>
      <c r="X18" s="26" t="s">
        <v>351</v>
      </c>
      <c r="AC18" s="26" t="s">
        <v>36</v>
      </c>
      <c r="AH18" s="22"/>
      <c r="AI18" s="8"/>
      <c r="AJ18" s="8"/>
      <c r="AK18" s="8"/>
      <c r="AL18" s="8"/>
      <c r="AM18" s="8"/>
      <c r="AN18" s="8"/>
    </row>
    <row r="19" ht="27.0" customHeight="1">
      <c r="A19" s="8"/>
      <c r="B19" s="8"/>
      <c r="C19" s="8"/>
      <c r="D19" s="8"/>
      <c r="E19" s="8"/>
      <c r="F19" s="19"/>
      <c r="G19" s="360" t="s">
        <v>40</v>
      </c>
      <c r="I19" s="31" t="s">
        <v>352</v>
      </c>
      <c r="O19" s="31" t="s">
        <v>353</v>
      </c>
      <c r="S19" s="29"/>
      <c r="T19" s="465"/>
      <c r="U19" s="466"/>
      <c r="V19" s="364" t="s">
        <v>157</v>
      </c>
      <c r="X19" s="31" t="s">
        <v>354</v>
      </c>
      <c r="AC19" s="31" t="s">
        <v>126</v>
      </c>
      <c r="AH19" s="29"/>
      <c r="AI19" s="8"/>
      <c r="AJ19" s="8"/>
      <c r="AK19" s="8"/>
      <c r="AL19" s="8"/>
      <c r="AM19" s="8"/>
      <c r="AN19" s="8"/>
    </row>
    <row r="20" ht="27.0" customHeight="1">
      <c r="A20" s="8"/>
      <c r="B20" s="8"/>
      <c r="C20" s="8"/>
      <c r="D20" s="8"/>
      <c r="E20" s="8"/>
      <c r="F20" s="19"/>
      <c r="G20" s="353" t="s">
        <v>147</v>
      </c>
      <c r="I20" s="26" t="s">
        <v>355</v>
      </c>
      <c r="O20" s="26" t="s">
        <v>12</v>
      </c>
      <c r="S20" s="22"/>
      <c r="T20" s="465"/>
      <c r="U20" s="466"/>
      <c r="V20" s="359" t="s">
        <v>122</v>
      </c>
      <c r="X20" s="26" t="s">
        <v>356</v>
      </c>
      <c r="AC20" s="26" t="s">
        <v>357</v>
      </c>
      <c r="AH20" s="22"/>
      <c r="AI20" s="8"/>
      <c r="AJ20" s="8"/>
      <c r="AK20" s="8"/>
      <c r="AL20" s="8"/>
      <c r="AM20" s="8"/>
      <c r="AN20" s="8"/>
    </row>
    <row r="21" ht="27.0" customHeight="1">
      <c r="A21" s="8"/>
      <c r="B21" s="8"/>
      <c r="C21" s="8"/>
      <c r="D21" s="8"/>
      <c r="E21" s="8"/>
      <c r="F21" s="19"/>
      <c r="G21" s="360" t="s">
        <v>138</v>
      </c>
      <c r="I21" s="31" t="s">
        <v>358</v>
      </c>
      <c r="O21" s="31" t="s">
        <v>223</v>
      </c>
      <c r="S21" s="29"/>
      <c r="T21" s="465"/>
      <c r="U21" s="466"/>
      <c r="V21" s="364" t="s">
        <v>45</v>
      </c>
      <c r="X21" s="31" t="s">
        <v>359</v>
      </c>
      <c r="AC21" s="31" t="s">
        <v>24</v>
      </c>
      <c r="AH21" s="29"/>
      <c r="AI21" s="8"/>
      <c r="AJ21" s="8"/>
      <c r="AK21" s="8"/>
      <c r="AL21" s="8"/>
      <c r="AM21" s="8"/>
      <c r="AN21" s="8"/>
    </row>
    <row r="22" ht="27.0" customHeight="1">
      <c r="A22" s="8"/>
      <c r="B22" s="8"/>
      <c r="C22" s="8"/>
      <c r="D22" s="8"/>
      <c r="E22" s="8"/>
      <c r="F22" s="19"/>
      <c r="G22" s="353" t="s">
        <v>10</v>
      </c>
      <c r="I22" s="26" t="s">
        <v>360</v>
      </c>
      <c r="O22" s="26" t="s">
        <v>223</v>
      </c>
      <c r="S22" s="22"/>
      <c r="T22" s="465"/>
      <c r="U22" s="466"/>
      <c r="V22" s="359" t="s">
        <v>37</v>
      </c>
      <c r="X22" s="26" t="s">
        <v>361</v>
      </c>
      <c r="AC22" s="26" t="s">
        <v>9</v>
      </c>
      <c r="AH22" s="22"/>
      <c r="AI22" s="8"/>
      <c r="AJ22" s="8"/>
      <c r="AK22" s="8"/>
      <c r="AL22" s="8"/>
      <c r="AM22" s="8"/>
      <c r="AN22" s="8"/>
    </row>
    <row r="23" ht="27.0" customHeight="1">
      <c r="A23" s="8"/>
      <c r="B23" s="8"/>
      <c r="C23" s="8"/>
      <c r="D23" s="8"/>
      <c r="E23" s="8"/>
      <c r="F23" s="19"/>
      <c r="G23" s="360" t="s">
        <v>34</v>
      </c>
      <c r="I23" s="31" t="s">
        <v>362</v>
      </c>
      <c r="O23" s="31" t="s">
        <v>363</v>
      </c>
      <c r="S23" s="29"/>
      <c r="T23" s="465"/>
      <c r="U23" s="466"/>
      <c r="V23" s="364" t="s">
        <v>20</v>
      </c>
      <c r="X23" s="31" t="s">
        <v>364</v>
      </c>
      <c r="AC23" s="31" t="s">
        <v>39</v>
      </c>
      <c r="AH23" s="29"/>
      <c r="AI23" s="8"/>
      <c r="AJ23" s="8"/>
      <c r="AK23" s="8"/>
      <c r="AL23" s="8"/>
      <c r="AM23" s="8"/>
      <c r="AN23" s="8"/>
    </row>
    <row r="24" ht="27.0" hidden="1" customHeight="1">
      <c r="A24" s="8"/>
      <c r="B24" s="8"/>
      <c r="C24" s="8"/>
      <c r="D24" s="8"/>
      <c r="E24" s="19" t="s">
        <v>47</v>
      </c>
      <c r="F24" s="19">
        <v>17.0</v>
      </c>
      <c r="G24" s="20" t="str">
        <f t="shared" ref="G24:G39" si="1">V8</f>
        <v>2A</v>
      </c>
      <c r="I24" s="23" t="str">
        <f t="shared" ref="I24:I39" si="2">X8</f>
        <v>JOURDAN Claudine</v>
      </c>
      <c r="O24" s="23" t="str">
        <f t="shared" ref="O24:O39" si="3">AC8</f>
        <v>CBD 38</v>
      </c>
      <c r="S24" s="22"/>
      <c r="T24" s="23"/>
      <c r="U24" s="24"/>
      <c r="V24" s="35"/>
      <c r="X24" s="23"/>
      <c r="AC24" s="23"/>
      <c r="AH24" s="22"/>
      <c r="AI24" s="8"/>
      <c r="AJ24" s="8"/>
      <c r="AK24" s="8"/>
      <c r="AL24" s="8"/>
      <c r="AM24" s="8"/>
      <c r="AN24" s="8"/>
    </row>
    <row r="25" ht="27.0" hidden="1" customHeight="1">
      <c r="A25" s="8"/>
      <c r="B25" s="8"/>
      <c r="C25" s="8"/>
      <c r="D25" s="8"/>
      <c r="E25" s="19" t="s">
        <v>47</v>
      </c>
      <c r="F25" s="19">
        <v>18.0</v>
      </c>
      <c r="G25" s="27" t="str">
        <f t="shared" si="1"/>
        <v>5C</v>
      </c>
      <c r="I25" s="34" t="str">
        <f t="shared" si="2"/>
        <v>JUILLARD Virginie</v>
      </c>
      <c r="O25" s="34" t="str">
        <f t="shared" si="3"/>
        <v>CBD 43</v>
      </c>
      <c r="S25" s="29"/>
      <c r="T25" s="23"/>
      <c r="U25" s="24"/>
      <c r="V25" s="36"/>
      <c r="X25" s="34"/>
      <c r="AC25" s="34"/>
      <c r="AH25" s="29"/>
      <c r="AI25" s="8"/>
      <c r="AJ25" s="8"/>
      <c r="AK25" s="8"/>
      <c r="AL25" s="8"/>
      <c r="AM25" s="8"/>
      <c r="AN25" s="8"/>
    </row>
    <row r="26" ht="27.0" hidden="1" customHeight="1">
      <c r="A26" s="8"/>
      <c r="B26" s="8"/>
      <c r="C26" s="8"/>
      <c r="D26" s="8"/>
      <c r="E26" s="19" t="s">
        <v>47</v>
      </c>
      <c r="F26" s="19">
        <v>19.0</v>
      </c>
      <c r="G26" s="20" t="str">
        <f t="shared" si="1"/>
        <v>7D</v>
      </c>
      <c r="I26" s="23" t="str">
        <f t="shared" si="2"/>
        <v>MAILLET Alexa</v>
      </c>
      <c r="O26" s="23" t="str">
        <f t="shared" si="3"/>
        <v>CBD 69</v>
      </c>
      <c r="S26" s="22"/>
      <c r="T26" s="23"/>
      <c r="U26" s="24"/>
      <c r="V26" s="35"/>
      <c r="X26" s="23"/>
      <c r="AC26" s="23"/>
      <c r="AH26" s="22"/>
      <c r="AI26" s="8"/>
      <c r="AJ26" s="8"/>
      <c r="AK26" s="8"/>
      <c r="AL26" s="8"/>
      <c r="AM26" s="8"/>
      <c r="AN26" s="8"/>
    </row>
    <row r="27" ht="27.0" hidden="1" customHeight="1">
      <c r="A27" s="8"/>
      <c r="B27" s="8"/>
      <c r="C27" s="8"/>
      <c r="D27" s="8"/>
      <c r="E27" s="19" t="s">
        <v>47</v>
      </c>
      <c r="F27" s="19">
        <v>20.0</v>
      </c>
      <c r="G27" s="27" t="str">
        <f t="shared" si="1"/>
        <v>5D</v>
      </c>
      <c r="I27" s="34" t="str">
        <f t="shared" si="2"/>
        <v>MICHEL Angélique</v>
      </c>
      <c r="O27" s="34" t="str">
        <f t="shared" si="3"/>
        <v>CBD 38</v>
      </c>
      <c r="S27" s="29"/>
      <c r="T27" s="23"/>
      <c r="U27" s="24"/>
      <c r="V27" s="36"/>
      <c r="X27" s="34"/>
      <c r="AC27" s="34"/>
      <c r="AH27" s="29"/>
      <c r="AI27" s="8"/>
      <c r="AJ27" s="8"/>
      <c r="AK27" s="8"/>
      <c r="AL27" s="8"/>
      <c r="AM27" s="8"/>
      <c r="AN27" s="8"/>
    </row>
    <row r="28" ht="27.0" hidden="1" customHeight="1">
      <c r="A28" s="8"/>
      <c r="B28" s="8"/>
      <c r="C28" s="8"/>
      <c r="D28" s="8"/>
      <c r="E28" s="19" t="s">
        <v>47</v>
      </c>
      <c r="F28" s="19">
        <v>21.0</v>
      </c>
      <c r="G28" s="20" t="str">
        <f t="shared" si="1"/>
        <v>3B</v>
      </c>
      <c r="I28" s="23" t="str">
        <f t="shared" si="2"/>
        <v>MICHEL Séverine</v>
      </c>
      <c r="O28" s="23" t="str">
        <f t="shared" si="3"/>
        <v>CBD 42</v>
      </c>
      <c r="S28" s="22"/>
      <c r="T28" s="23"/>
      <c r="U28" s="24"/>
      <c r="V28" s="35"/>
      <c r="X28" s="23"/>
      <c r="AC28" s="23"/>
      <c r="AH28" s="22"/>
      <c r="AI28" s="8"/>
      <c r="AJ28" s="8"/>
      <c r="AK28" s="8"/>
      <c r="AL28" s="8"/>
      <c r="AM28" s="8"/>
      <c r="AN28" s="8"/>
    </row>
    <row r="29" ht="27.0" hidden="1" customHeight="1">
      <c r="A29" s="8"/>
      <c r="B29" s="8"/>
      <c r="C29" s="8"/>
      <c r="D29" s="8"/>
      <c r="E29" s="19" t="s">
        <v>47</v>
      </c>
      <c r="F29" s="19">
        <v>22.0</v>
      </c>
      <c r="G29" s="27" t="str">
        <f t="shared" si="1"/>
        <v>3A</v>
      </c>
      <c r="I29" s="34" t="str">
        <f t="shared" si="2"/>
        <v>PERNOT Martine</v>
      </c>
      <c r="O29" s="34" t="str">
        <f t="shared" si="3"/>
        <v>CBD 39</v>
      </c>
      <c r="S29" s="29"/>
      <c r="T29" s="23"/>
      <c r="U29" s="24"/>
      <c r="V29" s="36"/>
      <c r="X29" s="34"/>
      <c r="AC29" s="34"/>
      <c r="AH29" s="29"/>
      <c r="AI29" s="8"/>
      <c r="AJ29" s="8"/>
      <c r="AK29" s="8"/>
      <c r="AL29" s="8"/>
      <c r="AM29" s="8"/>
      <c r="AN29" s="8"/>
    </row>
    <row r="30" ht="27.0" hidden="1" customHeight="1">
      <c r="A30" s="8"/>
      <c r="B30" s="8"/>
      <c r="C30" s="8"/>
      <c r="D30" s="8"/>
      <c r="E30" s="19" t="s">
        <v>47</v>
      </c>
      <c r="F30" s="19">
        <v>23.0</v>
      </c>
      <c r="G30" s="20" t="str">
        <f t="shared" si="1"/>
        <v>4A</v>
      </c>
      <c r="I30" s="23" t="str">
        <f t="shared" si="2"/>
        <v>PERRIN Elodie</v>
      </c>
      <c r="O30" s="23" t="str">
        <f t="shared" si="3"/>
        <v>CBD 69</v>
      </c>
      <c r="S30" s="22"/>
      <c r="T30" s="23"/>
      <c r="U30" s="24"/>
      <c r="V30" s="35"/>
      <c r="X30" s="23"/>
      <c r="AC30" s="23"/>
      <c r="AH30" s="22"/>
      <c r="AI30" s="8"/>
      <c r="AJ30" s="8"/>
      <c r="AK30" s="8"/>
      <c r="AL30" s="8"/>
      <c r="AM30" s="8"/>
      <c r="AN30" s="8"/>
    </row>
    <row r="31" ht="27.0" hidden="1" customHeight="1">
      <c r="A31" s="8"/>
      <c r="B31" s="8"/>
      <c r="C31" s="8"/>
      <c r="D31" s="8"/>
      <c r="E31" s="19" t="s">
        <v>47</v>
      </c>
      <c r="F31" s="19">
        <v>24.0</v>
      </c>
      <c r="G31" s="27" t="str">
        <f t="shared" si="1"/>
        <v>1A</v>
      </c>
      <c r="I31" s="34" t="str">
        <f t="shared" si="2"/>
        <v>PETTEGOLA Sophie</v>
      </c>
      <c r="O31" s="34" t="str">
        <f t="shared" si="3"/>
        <v>CBD 73</v>
      </c>
      <c r="S31" s="29"/>
      <c r="T31" s="23"/>
      <c r="U31" s="24"/>
      <c r="V31" s="36"/>
      <c r="X31" s="34"/>
      <c r="AC31" s="34"/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19" t="s">
        <v>47</v>
      </c>
      <c r="F32" s="19">
        <v>25.0</v>
      </c>
      <c r="G32" s="20" t="str">
        <f t="shared" si="1"/>
        <v>1C</v>
      </c>
      <c r="I32" s="23" t="str">
        <f t="shared" si="2"/>
        <v>PLEINET-BETON Isabelle</v>
      </c>
      <c r="O32" s="23" t="str">
        <f t="shared" si="3"/>
        <v>CBD 07</v>
      </c>
      <c r="S32" s="22"/>
      <c r="T32" s="23"/>
      <c r="U32" s="24"/>
      <c r="V32" s="35"/>
      <c r="X32" s="23"/>
      <c r="AC32" s="23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19" t="s">
        <v>47</v>
      </c>
      <c r="F33" s="19">
        <v>26.0</v>
      </c>
      <c r="G33" s="27" t="str">
        <f t="shared" si="1"/>
        <v>3C</v>
      </c>
      <c r="I33" s="34" t="str">
        <f t="shared" si="2"/>
        <v>RABE Corinne</v>
      </c>
      <c r="O33" s="34" t="str">
        <f t="shared" si="3"/>
        <v>CBD 95</v>
      </c>
      <c r="S33" s="29"/>
      <c r="T33" s="23"/>
      <c r="U33" s="24"/>
      <c r="V33" s="36"/>
      <c r="X33" s="34"/>
      <c r="AC33" s="34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19" t="s">
        <v>47</v>
      </c>
      <c r="F34" s="19">
        <v>27.0</v>
      </c>
      <c r="G34" s="20" t="str">
        <f t="shared" si="1"/>
        <v>6D</v>
      </c>
      <c r="I34" s="23" t="str">
        <f t="shared" si="2"/>
        <v>RAYNAUD Corinne</v>
      </c>
      <c r="O34" s="23" t="str">
        <f t="shared" si="3"/>
        <v>CBD 73</v>
      </c>
      <c r="S34" s="22"/>
      <c r="T34" s="23"/>
      <c r="U34" s="24"/>
      <c r="V34" s="35"/>
      <c r="X34" s="23"/>
      <c r="AC34" s="23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19" t="s">
        <v>47</v>
      </c>
      <c r="F35" s="19">
        <v>28.0</v>
      </c>
      <c r="G35" s="27" t="str">
        <f t="shared" si="1"/>
        <v>8C</v>
      </c>
      <c r="I35" s="34" t="str">
        <f t="shared" si="2"/>
        <v>ROYER Doriane</v>
      </c>
      <c r="O35" s="34" t="str">
        <f t="shared" si="3"/>
        <v>CBD 07</v>
      </c>
      <c r="S35" s="29"/>
      <c r="T35" s="23"/>
      <c r="U35" s="24"/>
      <c r="V35" s="36"/>
      <c r="X35" s="34"/>
      <c r="AC35" s="34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19" t="s">
        <v>47</v>
      </c>
      <c r="F36" s="19">
        <v>29.0</v>
      </c>
      <c r="G36" s="20" t="str">
        <f t="shared" si="1"/>
        <v>8B</v>
      </c>
      <c r="I36" s="23" t="str">
        <f t="shared" si="2"/>
        <v>TERVILLE Magalie</v>
      </c>
      <c r="O36" s="23" t="str">
        <f t="shared" si="3"/>
        <v>CBD 85</v>
      </c>
      <c r="S36" s="22"/>
      <c r="T36" s="23"/>
      <c r="U36" s="24"/>
      <c r="V36" s="35"/>
      <c r="X36" s="23"/>
      <c r="AC36" s="23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19" t="s">
        <v>47</v>
      </c>
      <c r="F37" s="19">
        <v>30.0</v>
      </c>
      <c r="G37" s="27" t="str">
        <f t="shared" si="1"/>
        <v>1D</v>
      </c>
      <c r="I37" s="34" t="str">
        <f t="shared" si="2"/>
        <v>THIVAND Gilberte</v>
      </c>
      <c r="O37" s="34" t="str">
        <f t="shared" si="3"/>
        <v>CBD 34</v>
      </c>
      <c r="S37" s="29"/>
      <c r="T37" s="23"/>
      <c r="U37" s="24"/>
      <c r="V37" s="36"/>
      <c r="X37" s="34"/>
      <c r="AC37" s="34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19" t="s">
        <v>47</v>
      </c>
      <c r="F38" s="19">
        <v>31.0</v>
      </c>
      <c r="G38" s="20" t="str">
        <f t="shared" si="1"/>
        <v>4D</v>
      </c>
      <c r="I38" s="23" t="str">
        <f t="shared" si="2"/>
        <v>THOMAS Muriel</v>
      </c>
      <c r="O38" s="23" t="str">
        <f t="shared" si="3"/>
        <v>CBD 38</v>
      </c>
      <c r="S38" s="22"/>
      <c r="T38" s="23"/>
      <c r="U38" s="24"/>
      <c r="V38" s="35"/>
      <c r="X38" s="23"/>
      <c r="AC38" s="23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19" t="s">
        <v>47</v>
      </c>
      <c r="F39" s="19">
        <v>32.0</v>
      </c>
      <c r="G39" s="27" t="str">
        <f t="shared" si="1"/>
        <v>3D</v>
      </c>
      <c r="I39" s="34" t="str">
        <f t="shared" si="2"/>
        <v>TURPIN Annie</v>
      </c>
      <c r="O39" s="34" t="str">
        <f t="shared" si="3"/>
        <v>CBD 69</v>
      </c>
      <c r="S39" s="29"/>
      <c r="T39" s="23"/>
      <c r="U39" s="24"/>
      <c r="V39" s="36"/>
      <c r="X39" s="34"/>
      <c r="AC39" s="34"/>
      <c r="AH39" s="29"/>
      <c r="AI39" s="8"/>
      <c r="AJ39" s="8"/>
      <c r="AK39" s="8"/>
      <c r="AL39" s="8"/>
      <c r="AM39" s="8"/>
      <c r="AN39" s="8"/>
    </row>
    <row r="40" ht="27.0" customHeight="1">
      <c r="A40" s="8"/>
      <c r="B40" s="8"/>
      <c r="C40" s="8"/>
      <c r="D40" s="8"/>
      <c r="E40" s="8"/>
      <c r="F40" s="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"/>
      <c r="AJ40" s="8"/>
      <c r="AK40" s="8"/>
      <c r="AL40" s="8"/>
      <c r="AM40" s="8"/>
      <c r="AN40" s="8"/>
    </row>
    <row r="41" ht="27.0" customHeight="1">
      <c r="A41" s="38" t="s">
        <v>48</v>
      </c>
    </row>
    <row r="42" ht="27.0" customHeight="1">
      <c r="A42" s="39"/>
      <c r="B42" s="40" t="s">
        <v>49</v>
      </c>
      <c r="C42" s="41"/>
      <c r="D42" s="41"/>
      <c r="E42" s="41"/>
      <c r="F42" s="41"/>
      <c r="G42" s="41"/>
      <c r="H42" s="41"/>
      <c r="I42" s="41"/>
      <c r="J42" s="39"/>
      <c r="K42" s="39"/>
      <c r="L42" s="42" t="s">
        <v>50</v>
      </c>
      <c r="M42" s="43"/>
      <c r="N42" s="43"/>
      <c r="O42" s="43"/>
      <c r="P42" s="43"/>
      <c r="Q42" s="43"/>
      <c r="R42" s="43"/>
      <c r="S42" s="43"/>
      <c r="T42" s="39"/>
      <c r="U42" s="39"/>
      <c r="V42" s="44" t="s">
        <v>51</v>
      </c>
      <c r="W42" s="45"/>
      <c r="X42" s="45"/>
      <c r="Y42" s="45"/>
      <c r="Z42" s="45"/>
      <c r="AA42" s="45"/>
      <c r="AB42" s="45"/>
      <c r="AC42" s="45"/>
      <c r="AD42" s="39"/>
      <c r="AE42" s="39"/>
      <c r="AF42" s="46" t="s">
        <v>52</v>
      </c>
      <c r="AG42" s="47"/>
      <c r="AH42" s="47"/>
      <c r="AI42" s="47"/>
      <c r="AJ42" s="47"/>
      <c r="AK42" s="47"/>
      <c r="AL42" s="47"/>
      <c r="AM42" s="47"/>
      <c r="AN42" s="39"/>
    </row>
    <row r="43" ht="27.0" customHeight="1">
      <c r="A43" s="48"/>
      <c r="B43" s="49" t="s">
        <v>265</v>
      </c>
      <c r="C43" s="48"/>
      <c r="D43" s="48"/>
      <c r="E43" s="48"/>
      <c r="F43" s="48"/>
      <c r="G43" s="48"/>
      <c r="H43" s="50" t="s">
        <v>54</v>
      </c>
      <c r="I43" s="51" t="s">
        <v>55</v>
      </c>
      <c r="J43" s="48"/>
      <c r="K43" s="48"/>
      <c r="L43" s="52" t="s">
        <v>265</v>
      </c>
      <c r="M43" s="467"/>
      <c r="N43" s="467"/>
      <c r="O43" s="467"/>
      <c r="P43" s="48"/>
      <c r="Q43" s="48"/>
      <c r="R43" s="50" t="s">
        <v>54</v>
      </c>
      <c r="S43" s="51" t="s">
        <v>55</v>
      </c>
      <c r="T43" s="48"/>
      <c r="U43" s="48"/>
      <c r="V43" s="53" t="s">
        <v>265</v>
      </c>
      <c r="W43" s="468"/>
      <c r="X43" s="468"/>
      <c r="Y43" s="468"/>
      <c r="Z43" s="48"/>
      <c r="AA43" s="48"/>
      <c r="AB43" s="50" t="s">
        <v>54</v>
      </c>
      <c r="AC43" s="51" t="s">
        <v>55</v>
      </c>
      <c r="AD43" s="48"/>
      <c r="AE43" s="48"/>
      <c r="AF43" s="54" t="s">
        <v>265</v>
      </c>
      <c r="AG43" s="469"/>
      <c r="AH43" s="469"/>
      <c r="AI43" s="469"/>
      <c r="AJ43" s="48"/>
      <c r="AK43" s="48"/>
      <c r="AL43" s="50" t="s">
        <v>54</v>
      </c>
      <c r="AM43" s="51" t="s">
        <v>55</v>
      </c>
      <c r="AN43" s="48"/>
    </row>
    <row r="44" ht="27.0" customHeight="1">
      <c r="A44" s="55" t="s">
        <v>56</v>
      </c>
      <c r="B44" s="56">
        <v>76.0</v>
      </c>
      <c r="C44" s="57" t="str">
        <f>IFERROR(VLOOKUP("1A",$G$8:$N$39,3,FALSE))</f>
        <v>PETTEGOLA Sophie</v>
      </c>
      <c r="D44" s="58"/>
      <c r="E44" s="58"/>
      <c r="F44" s="58"/>
      <c r="G44" s="59"/>
      <c r="H44" s="60"/>
      <c r="I44" s="61"/>
      <c r="J44" s="62" t="str">
        <f>C45</f>
        <v>ILLANA Alexandra</v>
      </c>
      <c r="K44" s="55" t="s">
        <v>56</v>
      </c>
      <c r="L44" s="63">
        <v>78.0</v>
      </c>
      <c r="M44" s="64" t="str">
        <f>IFERROR(VLOOKUP("2A",$G$8:$N$39,3,FALSE))</f>
        <v>JOURDAN Claudine</v>
      </c>
      <c r="N44" s="65"/>
      <c r="O44" s="65"/>
      <c r="P44" s="65"/>
      <c r="Q44" s="66"/>
      <c r="R44" s="470"/>
      <c r="S44" s="68"/>
      <c r="T44" s="62" t="str">
        <f>M45</f>
        <v>BANAND Isabelle</v>
      </c>
      <c r="U44" s="55" t="s">
        <v>56</v>
      </c>
      <c r="V44" s="69">
        <v>80.0</v>
      </c>
      <c r="W44" s="70" t="str">
        <f>IFERROR(VLOOKUP("3A",$G$8:$N$39,3,FALSE))</f>
        <v>PERNOT Martine</v>
      </c>
      <c r="X44" s="71"/>
      <c r="Y44" s="71"/>
      <c r="Z44" s="71"/>
      <c r="AA44" s="72"/>
      <c r="AB44" s="73"/>
      <c r="AC44" s="74"/>
      <c r="AD44" s="62" t="str">
        <f>W45</f>
        <v>MICHEL Séverine</v>
      </c>
      <c r="AE44" s="55"/>
      <c r="AF44" s="75">
        <v>82.0</v>
      </c>
      <c r="AG44" s="76" t="str">
        <f>IFERROR(VLOOKUP("4A",$G$8:$N$39,3,FALSE))</f>
        <v>PERRIN Elodie</v>
      </c>
      <c r="AH44" s="77"/>
      <c r="AI44" s="77"/>
      <c r="AJ44" s="77"/>
      <c r="AK44" s="78"/>
      <c r="AL44" s="79"/>
      <c r="AM44" s="80"/>
      <c r="AN44" s="62" t="str">
        <f>AG45</f>
        <v>GIORDANO Emile</v>
      </c>
    </row>
    <row r="45" ht="27.0" customHeight="1">
      <c r="A45" s="55" t="s">
        <v>56</v>
      </c>
      <c r="B45" s="81"/>
      <c r="C45" s="82" t="str">
        <f>IFERROR(VLOOKUP("1B",$G$8:$N$39,3,FALSE))</f>
        <v>ILLANA Alexandra</v>
      </c>
      <c r="D45" s="83"/>
      <c r="E45" s="83"/>
      <c r="F45" s="83"/>
      <c r="G45" s="84"/>
      <c r="H45" s="85"/>
      <c r="I45" s="86"/>
      <c r="J45" s="62" t="str">
        <f>C44</f>
        <v>PETTEGOLA Sophie</v>
      </c>
      <c r="K45" s="55" t="s">
        <v>56</v>
      </c>
      <c r="L45" s="87"/>
      <c r="M45" s="88" t="str">
        <f>IFERROR(VLOOKUP("2B",$G$8:$N$39,3,FALSE))</f>
        <v>BANAND Isabelle</v>
      </c>
      <c r="N45" s="89"/>
      <c r="O45" s="89"/>
      <c r="P45" s="89"/>
      <c r="Q45" s="90"/>
      <c r="R45" s="91"/>
      <c r="S45" s="92"/>
      <c r="T45" s="62" t="str">
        <f>M44</f>
        <v>JOURDAN Claudine</v>
      </c>
      <c r="U45" s="55" t="s">
        <v>56</v>
      </c>
      <c r="V45" s="93"/>
      <c r="W45" s="94" t="str">
        <f>IFERROR(VLOOKUP("3B",$G$8:$N$39,3,FALSE))</f>
        <v>MICHEL Séverine</v>
      </c>
      <c r="X45" s="95"/>
      <c r="Y45" s="95"/>
      <c r="Z45" s="95"/>
      <c r="AA45" s="96"/>
      <c r="AB45" s="97"/>
      <c r="AC45" s="98"/>
      <c r="AD45" s="62" t="str">
        <f>W44</f>
        <v>PERNOT Martine</v>
      </c>
      <c r="AE45" s="55"/>
      <c r="AF45" s="99"/>
      <c r="AG45" s="100" t="str">
        <f>IFERROR(VLOOKUP("4B",$G$8:$N$39,3,FALSE))</f>
        <v>GIORDANO Emile</v>
      </c>
      <c r="AH45" s="101"/>
      <c r="AI45" s="101"/>
      <c r="AJ45" s="101"/>
      <c r="AK45" s="102"/>
      <c r="AL45" s="103"/>
      <c r="AM45" s="104"/>
      <c r="AN45" s="62" t="str">
        <f>AG44</f>
        <v>PERRIN Elodie</v>
      </c>
    </row>
    <row r="46" ht="27.0" customHeight="1">
      <c r="A46" s="55" t="s">
        <v>57</v>
      </c>
      <c r="B46" s="105">
        <v>77.0</v>
      </c>
      <c r="C46" s="106" t="str">
        <f>IFERROR(VLOOKUP("1C",$G$8:$N$39,3,FALSE))</f>
        <v>PLEINET-BETON Isabelle</v>
      </c>
      <c r="G46" s="107"/>
      <c r="H46" s="108"/>
      <c r="I46" s="109"/>
      <c r="J46" s="62" t="str">
        <f>C47</f>
        <v>THIVAND Gilberte</v>
      </c>
      <c r="K46" s="55" t="s">
        <v>57</v>
      </c>
      <c r="L46" s="110">
        <v>79.0</v>
      </c>
      <c r="M46" s="106" t="str">
        <f>IFERROR(VLOOKUP("2C",$G$8:$N$39,3,FALSE))</f>
        <v>BORTOLINI Julie</v>
      </c>
      <c r="Q46" s="107"/>
      <c r="R46" s="108"/>
      <c r="S46" s="111"/>
      <c r="T46" s="62" t="str">
        <f>M47</f>
        <v>CHERMET Laurence</v>
      </c>
      <c r="U46" s="55" t="s">
        <v>57</v>
      </c>
      <c r="V46" s="112">
        <v>81.0</v>
      </c>
      <c r="W46" s="106" t="str">
        <f>IFERROR(VLOOKUP("3C",$G$8:$N$39,3,FALSE))</f>
        <v>RABE Corinne</v>
      </c>
      <c r="AA46" s="107"/>
      <c r="AB46" s="108"/>
      <c r="AC46" s="113"/>
      <c r="AD46" s="62" t="str">
        <f>W47</f>
        <v>TURPIN Annie</v>
      </c>
      <c r="AE46" s="55"/>
      <c r="AF46" s="114">
        <v>83.0</v>
      </c>
      <c r="AG46" s="106" t="str">
        <f>IFERROR(VLOOKUP("4C",$G$8:$N$39,3,FALSE))</f>
        <v>HAUVESPRE Cécile</v>
      </c>
      <c r="AK46" s="107"/>
      <c r="AL46" s="108"/>
      <c r="AM46" s="115"/>
      <c r="AN46" s="62" t="str">
        <f>AG47</f>
        <v>THOMAS Muriel</v>
      </c>
    </row>
    <row r="47" ht="27.0" customHeight="1">
      <c r="A47" s="55" t="s">
        <v>57</v>
      </c>
      <c r="B47" s="116"/>
      <c r="C47" s="117" t="str">
        <f>IFERROR(VLOOKUP("1D",$G$8:$N$39,3,FALSE))</f>
        <v>THIVAND Gilberte</v>
      </c>
      <c r="G47" s="118"/>
      <c r="H47" s="119"/>
      <c r="I47" s="120"/>
      <c r="J47" s="62" t="str">
        <f>C46</f>
        <v>PLEINET-BETON Isabelle</v>
      </c>
      <c r="K47" s="55" t="s">
        <v>57</v>
      </c>
      <c r="L47" s="121"/>
      <c r="M47" s="122" t="str">
        <f>IFERROR(VLOOKUP("2D",$G$8:$N$39,3,FALSE))</f>
        <v>CHERMET Laurence</v>
      </c>
      <c r="N47" s="123"/>
      <c r="O47" s="123"/>
      <c r="P47" s="123"/>
      <c r="Q47" s="124"/>
      <c r="R47" s="125"/>
      <c r="S47" s="126"/>
      <c r="T47" s="62" t="str">
        <f>M46</f>
        <v>BORTOLINI Julie</v>
      </c>
      <c r="U47" s="55" t="s">
        <v>57</v>
      </c>
      <c r="V47" s="127"/>
      <c r="W47" s="128" t="str">
        <f>IFERROR(VLOOKUP("3D",$G$8:$N$39,3,FALSE))</f>
        <v>TURPIN Annie</v>
      </c>
      <c r="X47" s="129"/>
      <c r="Y47" s="129"/>
      <c r="Z47" s="129"/>
      <c r="AA47" s="130"/>
      <c r="AB47" s="131"/>
      <c r="AC47" s="132"/>
      <c r="AD47" s="62" t="str">
        <f>W46</f>
        <v>RABE Corinne</v>
      </c>
      <c r="AE47" s="55"/>
      <c r="AF47" s="133"/>
      <c r="AG47" s="134" t="str">
        <f>IFERROR(VLOOKUP("4D",$G$8:$N$39,3,FALSE))</f>
        <v>THOMAS Muriel</v>
      </c>
      <c r="AK47" s="135"/>
      <c r="AL47" s="136"/>
      <c r="AM47" s="137"/>
      <c r="AN47" s="62" t="str">
        <f>AG46</f>
        <v>HAUVESPRE Cécile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64"/>
      <c r="B49" s="49" t="s">
        <v>159</v>
      </c>
      <c r="C49" s="165"/>
      <c r="D49" s="165"/>
      <c r="E49" s="165"/>
      <c r="F49" s="165"/>
      <c r="G49" s="165"/>
      <c r="H49" s="50" t="s">
        <v>54</v>
      </c>
      <c r="I49" s="51" t="s">
        <v>55</v>
      </c>
      <c r="J49" s="164"/>
      <c r="K49" s="164"/>
      <c r="L49" s="52" t="s">
        <v>159</v>
      </c>
      <c r="M49" s="471"/>
      <c r="N49" s="471"/>
      <c r="O49" s="471"/>
      <c r="P49" s="165"/>
      <c r="Q49" s="165"/>
      <c r="R49" s="50" t="s">
        <v>54</v>
      </c>
      <c r="S49" s="51" t="s">
        <v>55</v>
      </c>
      <c r="T49" s="164"/>
      <c r="U49" s="164"/>
      <c r="V49" s="53" t="s">
        <v>159</v>
      </c>
      <c r="W49" s="185"/>
      <c r="X49" s="185"/>
      <c r="Y49" s="185"/>
      <c r="Z49" s="165"/>
      <c r="AA49" s="165"/>
      <c r="AB49" s="50" t="s">
        <v>54</v>
      </c>
      <c r="AC49" s="51" t="s">
        <v>55</v>
      </c>
      <c r="AD49" s="164"/>
      <c r="AE49" s="472"/>
      <c r="AF49" s="54" t="s">
        <v>159</v>
      </c>
      <c r="AG49" s="186"/>
      <c r="AH49" s="186"/>
      <c r="AI49" s="186"/>
      <c r="AJ49" s="165"/>
      <c r="AK49" s="165"/>
      <c r="AL49" s="50" t="s">
        <v>54</v>
      </c>
      <c r="AM49" s="51" t="s">
        <v>55</v>
      </c>
      <c r="AN49" s="164"/>
    </row>
    <row r="50" ht="27.0" customHeight="1">
      <c r="A50" s="371" t="s">
        <v>60</v>
      </c>
      <c r="B50" s="56">
        <v>78.0</v>
      </c>
      <c r="C50" s="473" t="str">
        <f>IF(COUNTBLANK(I44:I47)=0,IF(I44&gt;I45,C44,C45),"-")</f>
        <v>-</v>
      </c>
      <c r="D50" s="58"/>
      <c r="E50" s="58"/>
      <c r="F50" s="58"/>
      <c r="G50" s="59"/>
      <c r="H50" s="372"/>
      <c r="I50" s="61"/>
      <c r="J50" s="373" t="str">
        <f>C51</f>
        <v>-</v>
      </c>
      <c r="K50" s="371" t="s">
        <v>60</v>
      </c>
      <c r="L50" s="63">
        <v>80.0</v>
      </c>
      <c r="M50" s="64" t="str">
        <f>IF(COUNTBLANK(S44:S47)=0,IF(S44&gt;S45,M44,M45),"-")</f>
        <v>-</v>
      </c>
      <c r="N50" s="65"/>
      <c r="O50" s="65"/>
      <c r="P50" s="65"/>
      <c r="Q50" s="66"/>
      <c r="R50" s="374"/>
      <c r="S50" s="68"/>
      <c r="T50" s="373" t="str">
        <f>M51</f>
        <v>-</v>
      </c>
      <c r="U50" s="371" t="s">
        <v>60</v>
      </c>
      <c r="V50" s="69">
        <v>82.0</v>
      </c>
      <c r="W50" s="70" t="str">
        <f>IF(COUNTBLANK(AC44:AC47)=0,IF(AC44&gt;AC45,W44,W45),"-")</f>
        <v>-</v>
      </c>
      <c r="X50" s="71"/>
      <c r="Y50" s="71"/>
      <c r="Z50" s="71"/>
      <c r="AA50" s="72"/>
      <c r="AB50" s="375"/>
      <c r="AC50" s="74"/>
      <c r="AD50" s="373" t="str">
        <f>W51</f>
        <v>-</v>
      </c>
      <c r="AE50" s="371"/>
      <c r="AF50" s="75">
        <v>84.0</v>
      </c>
      <c r="AG50" s="76" t="str">
        <f>IF(COUNTBLANK(AM44:AM47)=0,IF(AM44&gt;AM45,AG44,AG45),"-")</f>
        <v>-</v>
      </c>
      <c r="AH50" s="77"/>
      <c r="AI50" s="77"/>
      <c r="AJ50" s="77"/>
      <c r="AK50" s="78"/>
      <c r="AL50" s="376"/>
      <c r="AM50" s="80"/>
      <c r="AN50" s="373" t="str">
        <f>AG51</f>
        <v>-</v>
      </c>
    </row>
    <row r="51" ht="27.0" customHeight="1">
      <c r="A51" s="371" t="s">
        <v>60</v>
      </c>
      <c r="B51" s="81"/>
      <c r="C51" s="474" t="str">
        <f>IF(COUNTBLANK(I44:I47)=0,IF(I46&gt;I47,C46,C47),"-")</f>
        <v>-</v>
      </c>
      <c r="D51" s="83"/>
      <c r="E51" s="83"/>
      <c r="F51" s="83"/>
      <c r="G51" s="84"/>
      <c r="H51" s="377"/>
      <c r="I51" s="86"/>
      <c r="J51" s="373" t="str">
        <f>C50</f>
        <v>-</v>
      </c>
      <c r="K51" s="371" t="s">
        <v>60</v>
      </c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378"/>
      <c r="S51" s="92"/>
      <c r="T51" s="373" t="str">
        <f>M50</f>
        <v>-</v>
      </c>
      <c r="U51" s="371" t="s">
        <v>60</v>
      </c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379"/>
      <c r="AC51" s="98"/>
      <c r="AD51" s="373" t="str">
        <f>W50</f>
        <v>-</v>
      </c>
      <c r="AE51" s="371"/>
      <c r="AF51" s="99"/>
      <c r="AG51" s="100" t="str">
        <f>IF(COUNTBLANK(AM44:AM47)=0,IF(AM46&gt;AM47,AG46,AG47),"-")</f>
        <v>-</v>
      </c>
      <c r="AH51" s="101"/>
      <c r="AI51" s="101"/>
      <c r="AJ51" s="101"/>
      <c r="AK51" s="102"/>
      <c r="AL51" s="380"/>
      <c r="AM51" s="104"/>
      <c r="AN51" s="373" t="str">
        <f>AG50</f>
        <v>-</v>
      </c>
    </row>
    <row r="52" ht="27.0" customHeight="1">
      <c r="A52" s="371" t="s">
        <v>61</v>
      </c>
      <c r="B52" s="105">
        <v>79.0</v>
      </c>
      <c r="C52" s="475" t="str">
        <f>IF(COUNTBLANK(I44:I47)=0,IF(I44&gt;I45,C45,C44),"-")</f>
        <v>-</v>
      </c>
      <c r="G52" s="107"/>
      <c r="H52" s="381"/>
      <c r="I52" s="109"/>
      <c r="J52" s="373" t="str">
        <f>C53</f>
        <v>-</v>
      </c>
      <c r="K52" s="371" t="s">
        <v>61</v>
      </c>
      <c r="L52" s="110">
        <v>81.0</v>
      </c>
      <c r="M52" s="106" t="str">
        <f>IF(COUNTBLANK(S44:S47)=0,IF(S44&gt;S45,M45,M44),"-")</f>
        <v>-</v>
      </c>
      <c r="Q52" s="107"/>
      <c r="R52" s="381"/>
      <c r="S52" s="111"/>
      <c r="T52" s="373" t="str">
        <f>M53</f>
        <v>-</v>
      </c>
      <c r="U52" s="371" t="s">
        <v>61</v>
      </c>
      <c r="V52" s="112">
        <v>83.0</v>
      </c>
      <c r="W52" s="106" t="str">
        <f>IF(COUNTBLANK(AC44:AC47)=0,IF(AC44&gt;AC45,W45,W44),"-")</f>
        <v>-</v>
      </c>
      <c r="AA52" s="107"/>
      <c r="AB52" s="381"/>
      <c r="AC52" s="113"/>
      <c r="AD52" s="373" t="str">
        <f>W53</f>
        <v>-</v>
      </c>
      <c r="AE52" s="371"/>
      <c r="AF52" s="114">
        <v>85.0</v>
      </c>
      <c r="AG52" s="106" t="str">
        <f>IF(COUNTBLANK(AM44:AM47)=0,IF(AM44&gt;AM45,AG45,AG44),"-")</f>
        <v>-</v>
      </c>
      <c r="AK52" s="107"/>
      <c r="AL52" s="381"/>
      <c r="AM52" s="115"/>
      <c r="AN52" s="373" t="str">
        <f>AG53</f>
        <v>-</v>
      </c>
    </row>
    <row r="53" ht="27.0" customHeight="1">
      <c r="A53" s="371" t="s">
        <v>61</v>
      </c>
      <c r="B53" s="116"/>
      <c r="C53" s="169" t="str">
        <f>IF(COUNTBLANK(I44:I47)=0,IF(I46&gt;I47,C47,C46),"-")</f>
        <v>-</v>
      </c>
      <c r="D53" s="170"/>
      <c r="E53" s="170"/>
      <c r="F53" s="170"/>
      <c r="G53" s="171"/>
      <c r="H53" s="387"/>
      <c r="I53" s="173"/>
      <c r="J53" s="373" t="str">
        <f>C52</f>
        <v>-</v>
      </c>
      <c r="K53" s="371" t="s">
        <v>61</v>
      </c>
      <c r="L53" s="121"/>
      <c r="M53" s="122" t="str">
        <f>IF(COUNTBLANK(S44:S47)=0,IF(S46&gt;S47,M47,M46),"-")</f>
        <v>-</v>
      </c>
      <c r="N53" s="123"/>
      <c r="O53" s="123"/>
      <c r="P53" s="123"/>
      <c r="Q53" s="124"/>
      <c r="R53" s="383"/>
      <c r="S53" s="126"/>
      <c r="T53" s="373" t="str">
        <f>M52</f>
        <v>-</v>
      </c>
      <c r="U53" s="371" t="s">
        <v>61</v>
      </c>
      <c r="V53" s="127"/>
      <c r="W53" s="128" t="str">
        <f>IF(COUNTBLANK(AC44:AC47)=0,IF(AC46&gt;AC47,W47,W46),"-")</f>
        <v>-</v>
      </c>
      <c r="X53" s="129"/>
      <c r="Y53" s="129"/>
      <c r="Z53" s="129"/>
      <c r="AA53" s="130"/>
      <c r="AB53" s="384"/>
      <c r="AC53" s="132"/>
      <c r="AD53" s="373" t="str">
        <f>W52</f>
        <v>-</v>
      </c>
      <c r="AE53" s="371"/>
      <c r="AF53" s="133"/>
      <c r="AG53" s="174" t="str">
        <f>IF(COUNTBLANK(AM44:AM47)=0,IF(AM46&gt;AM47,AG47,AG46),"-")</f>
        <v>-</v>
      </c>
      <c r="AH53" s="175"/>
      <c r="AI53" s="175"/>
      <c r="AJ53" s="175"/>
      <c r="AK53" s="176"/>
      <c r="AL53" s="390"/>
      <c r="AM53" s="178"/>
      <c r="AN53" s="373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64"/>
      <c r="B55" s="49" t="s">
        <v>266</v>
      </c>
      <c r="C55" s="165"/>
      <c r="D55" s="165"/>
      <c r="E55" s="165"/>
      <c r="F55" s="165"/>
      <c r="G55" s="165"/>
      <c r="H55" s="50" t="s">
        <v>54</v>
      </c>
      <c r="I55" s="51" t="s">
        <v>55</v>
      </c>
      <c r="J55" s="164"/>
      <c r="K55" s="164"/>
      <c r="L55" s="166" t="str">
        <f>B55</f>
        <v>BARRAGES : 18H00 - 19H30</v>
      </c>
      <c r="M55" s="386"/>
      <c r="N55" s="386"/>
      <c r="O55" s="386"/>
      <c r="P55" s="386"/>
      <c r="Q55" s="386"/>
      <c r="R55" s="50" t="s">
        <v>54</v>
      </c>
      <c r="S55" s="51" t="s">
        <v>55</v>
      </c>
      <c r="T55" s="164"/>
      <c r="U55" s="164"/>
      <c r="V55" s="167" t="str">
        <f>B55</f>
        <v>BARRAGES : 18H00 - 19H30</v>
      </c>
      <c r="W55" s="165"/>
      <c r="X55" s="165"/>
      <c r="Y55" s="165"/>
      <c r="Z55" s="165"/>
      <c r="AA55" s="165"/>
      <c r="AB55" s="50" t="s">
        <v>54</v>
      </c>
      <c r="AC55" s="51" t="s">
        <v>55</v>
      </c>
      <c r="AD55" s="164"/>
      <c r="AE55" s="164"/>
      <c r="AF55" s="168" t="str">
        <f>B55</f>
        <v>BARRAGES : 18H00 - 19H30</v>
      </c>
      <c r="AG55" s="165"/>
      <c r="AH55" s="165"/>
      <c r="AI55" s="165"/>
      <c r="AJ55" s="165"/>
      <c r="AK55" s="165"/>
      <c r="AL55" s="50" t="s">
        <v>54</v>
      </c>
      <c r="AM55" s="51" t="s">
        <v>55</v>
      </c>
      <c r="AN55" s="164"/>
    </row>
    <row r="56" ht="27.0" customHeight="1">
      <c r="A56" s="371" t="s">
        <v>63</v>
      </c>
      <c r="B56" s="56">
        <v>64.0</v>
      </c>
      <c r="C56" s="57" t="str">
        <f>IF(COUNTBLANK(I50:I53)=0,IF(I50&gt;I51,C51,C50),"-")</f>
        <v>-</v>
      </c>
      <c r="D56" s="58"/>
      <c r="E56" s="58"/>
      <c r="F56" s="58"/>
      <c r="G56" s="59"/>
      <c r="H56" s="372"/>
      <c r="I56" s="61"/>
      <c r="J56" s="373" t="str">
        <f>C57</f>
        <v>-</v>
      </c>
      <c r="K56" s="371" t="s">
        <v>63</v>
      </c>
      <c r="L56" s="63">
        <v>63.0</v>
      </c>
      <c r="M56" s="64" t="str">
        <f>IF(COUNTBLANK(S50:S53)=0,IF(S50&gt;S51,M51,M50),"-")</f>
        <v>-</v>
      </c>
      <c r="N56" s="65"/>
      <c r="O56" s="65"/>
      <c r="P56" s="65"/>
      <c r="Q56" s="66"/>
      <c r="R56" s="374"/>
      <c r="S56" s="68"/>
      <c r="T56" s="373" t="str">
        <f>M57</f>
        <v>-</v>
      </c>
      <c r="U56" s="371" t="s">
        <v>63</v>
      </c>
      <c r="V56" s="69">
        <v>62.0</v>
      </c>
      <c r="W56" s="70" t="str">
        <f>IF(COUNTBLANK(AC50:AC53)=0,IF(AC50&gt;AC51,W51,W50),"-")</f>
        <v>-</v>
      </c>
      <c r="X56" s="71"/>
      <c r="Y56" s="71"/>
      <c r="Z56" s="71"/>
      <c r="AA56" s="72"/>
      <c r="AB56" s="375"/>
      <c r="AC56" s="74"/>
      <c r="AD56" s="373" t="str">
        <f>W57</f>
        <v>-</v>
      </c>
      <c r="AE56" s="371"/>
      <c r="AF56" s="75">
        <v>61.0</v>
      </c>
      <c r="AG56" s="76" t="str">
        <f>IF(COUNTBLANK(AM50:AM53)=0,IF(AM50&gt;AM51,AG51,AG50),"-")</f>
        <v>-</v>
      </c>
      <c r="AH56" s="77"/>
      <c r="AI56" s="77"/>
      <c r="AJ56" s="77"/>
      <c r="AK56" s="78"/>
      <c r="AL56" s="376"/>
      <c r="AM56" s="80"/>
      <c r="AN56" s="373" t="str">
        <f>AG57</f>
        <v>-</v>
      </c>
    </row>
    <row r="57" ht="27.0" customHeight="1">
      <c r="A57" s="371" t="s">
        <v>63</v>
      </c>
      <c r="B57" s="116"/>
      <c r="C57" s="169" t="str">
        <f>IF(COUNTBLANK(I50:I53)=0,IF(I52&gt;I53,C52,C53),"-")</f>
        <v>-</v>
      </c>
      <c r="D57" s="170"/>
      <c r="E57" s="170"/>
      <c r="F57" s="170"/>
      <c r="G57" s="171"/>
      <c r="H57" s="387"/>
      <c r="I57" s="173"/>
      <c r="J57" s="373" t="str">
        <f>C56</f>
        <v>-</v>
      </c>
      <c r="K57" s="371" t="s">
        <v>63</v>
      </c>
      <c r="L57" s="121"/>
      <c r="M57" s="122" t="str">
        <f>IF(COUNTBLANK(S50:S53)=0,IF(S52&gt;S53,M52,M53),"-")</f>
        <v>-</v>
      </c>
      <c r="N57" s="123"/>
      <c r="O57" s="123"/>
      <c r="P57" s="123"/>
      <c r="Q57" s="124"/>
      <c r="R57" s="383"/>
      <c r="S57" s="126"/>
      <c r="T57" s="373" t="str">
        <f>M56</f>
        <v>-</v>
      </c>
      <c r="U57" s="371" t="s">
        <v>63</v>
      </c>
      <c r="V57" s="127"/>
      <c r="W57" s="128" t="str">
        <f>IF(COUNTBLANK(AC50:AC53)=0,IF(AC52&gt;AC53,W52,W53),"-")</f>
        <v>-</v>
      </c>
      <c r="X57" s="129"/>
      <c r="Y57" s="129"/>
      <c r="Z57" s="129"/>
      <c r="AA57" s="130"/>
      <c r="AB57" s="384"/>
      <c r="AC57" s="132"/>
      <c r="AD57" s="373" t="str">
        <f>W56</f>
        <v>-</v>
      </c>
      <c r="AE57" s="371"/>
      <c r="AF57" s="133"/>
      <c r="AG57" s="174" t="str">
        <f>IF(COUNTBLANK(AM50:AM53)=0,IF(AM52&gt;AM53,AG52,AG53),"-")</f>
        <v>-</v>
      </c>
      <c r="AH57" s="175"/>
      <c r="AI57" s="175"/>
      <c r="AJ57" s="175"/>
      <c r="AK57" s="176"/>
      <c r="AL57" s="390"/>
      <c r="AM57" s="178"/>
      <c r="AN57" s="373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189"/>
      <c r="B59" s="190"/>
      <c r="C59" s="191"/>
      <c r="D59" s="191"/>
      <c r="E59" s="191"/>
      <c r="F59" s="191"/>
      <c r="G59" s="191"/>
      <c r="H59" s="191"/>
      <c r="I59" s="192"/>
      <c r="J59" s="189"/>
      <c r="K59" s="189"/>
      <c r="L59" s="190"/>
      <c r="M59" s="191"/>
      <c r="N59" s="191"/>
      <c r="O59" s="191"/>
      <c r="P59" s="191"/>
      <c r="Q59" s="191"/>
      <c r="R59" s="191"/>
      <c r="S59" s="191"/>
      <c r="T59" s="189"/>
      <c r="U59" s="189"/>
      <c r="V59" s="190"/>
      <c r="W59" s="191"/>
      <c r="X59" s="191"/>
      <c r="Y59" s="191"/>
      <c r="Z59" s="191"/>
      <c r="AA59" s="191"/>
      <c r="AB59" s="191"/>
      <c r="AC59" s="191"/>
      <c r="AD59" s="189"/>
      <c r="AE59" s="189"/>
      <c r="AF59" s="190"/>
      <c r="AG59" s="191"/>
      <c r="AH59" s="191"/>
      <c r="AI59" s="191"/>
      <c r="AJ59" s="191"/>
      <c r="AK59" s="191"/>
      <c r="AL59" s="191"/>
      <c r="AM59" s="191"/>
      <c r="AN59" s="189"/>
    </row>
    <row r="60" ht="27.0" customHeight="1">
      <c r="A60" s="8"/>
      <c r="B60" s="193" t="s">
        <v>365</v>
      </c>
      <c r="C60" s="194" t="str">
        <f>IF(COUNTBLANK(I50:I53)=0,IF(I50&gt;I51,C50,C51),"-")</f>
        <v>-</v>
      </c>
      <c r="D60" s="58"/>
      <c r="E60" s="58"/>
      <c r="F60" s="58"/>
      <c r="G60" s="58"/>
      <c r="H60" s="195"/>
      <c r="I60" s="196"/>
      <c r="J60" s="8"/>
      <c r="K60" s="8"/>
      <c r="L60" s="197" t="s">
        <v>366</v>
      </c>
      <c r="M60" s="198" t="str">
        <f>IF(COUNTBLANK(S50:S53)=0,IF(S50&gt;S51,M50,M51),"-")</f>
        <v>-</v>
      </c>
      <c r="N60" s="65"/>
      <c r="O60" s="65"/>
      <c r="P60" s="65"/>
      <c r="Q60" s="65"/>
      <c r="R60" s="199"/>
      <c r="S60" s="200"/>
      <c r="T60" s="8"/>
      <c r="U60" s="19" t="s">
        <v>0</v>
      </c>
      <c r="V60" s="201" t="s">
        <v>367</v>
      </c>
      <c r="W60" s="202" t="str">
        <f>IF(COUNTBLANK(AC50:AC53)=0,IF(AC50&gt;AC51,W50,W51),"-")</f>
        <v>-</v>
      </c>
      <c r="X60" s="71"/>
      <c r="Y60" s="71"/>
      <c r="Z60" s="71"/>
      <c r="AA60" s="71"/>
      <c r="AB60" s="203"/>
      <c r="AC60" s="204"/>
      <c r="AD60" s="8"/>
      <c r="AE60" s="8"/>
      <c r="AF60" s="205" t="s">
        <v>368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207"/>
      <c r="AM60" s="208"/>
      <c r="AN60" s="8"/>
    </row>
    <row r="61" ht="27.0" customHeight="1">
      <c r="A61" s="8"/>
      <c r="B61" s="209" t="s">
        <v>369</v>
      </c>
      <c r="C61" s="210" t="str">
        <f>IF(COUNTBLANK(I56:I57)=0,IF(I56&gt;I57,C56,C57),"-")</f>
        <v>-</v>
      </c>
      <c r="H61" s="211"/>
      <c r="I61" s="212"/>
      <c r="J61" s="8"/>
      <c r="K61" s="8"/>
      <c r="L61" s="213" t="s">
        <v>370</v>
      </c>
      <c r="M61" s="214" t="str">
        <f>IF(COUNTBLANK(S56:S57)=0,IF(S56&gt;S57,M56,M57),"-")</f>
        <v>-</v>
      </c>
      <c r="R61" s="215"/>
      <c r="S61" s="216"/>
      <c r="T61" s="8"/>
      <c r="U61" s="8"/>
      <c r="V61" s="217" t="s">
        <v>371</v>
      </c>
      <c r="W61" s="218" t="str">
        <f>IF(COUNTBLANK(AC56:AC57)=0,IF(AC56&gt;AC57,W56,W57),"-")</f>
        <v>-</v>
      </c>
      <c r="AB61" s="219"/>
      <c r="AC61" s="220"/>
      <c r="AD61" s="8"/>
      <c r="AE61" s="8"/>
      <c r="AF61" s="221" t="s">
        <v>372</v>
      </c>
      <c r="AG61" s="222" t="str">
        <f>IF(COUNTBLANK(AM56:AM57)=0,IF(AM56&gt;AM57,AG56,AG57),"-")</f>
        <v>-</v>
      </c>
      <c r="AL61" s="223"/>
      <c r="AM61" s="224"/>
      <c r="AN61" s="8"/>
    </row>
    <row r="62" ht="27.0" customHeight="1">
      <c r="A62" s="8"/>
      <c r="B62" s="225" t="s">
        <v>373</v>
      </c>
      <c r="C62" s="226" t="str">
        <f>IF(COUNTBLANK(I56:I57)=0,IF(I56&gt;I57,C57,C56),"-")</f>
        <v>-</v>
      </c>
      <c r="H62" s="227"/>
      <c r="I62" s="228"/>
      <c r="J62" s="8"/>
      <c r="K62" s="8"/>
      <c r="L62" s="229" t="s">
        <v>374</v>
      </c>
      <c r="M62" s="226" t="str">
        <f>IF(COUNTBLANK(S56:S57)=0,IF(S56&gt;S57,M57,M56),"-")</f>
        <v>-</v>
      </c>
      <c r="R62" s="227"/>
      <c r="S62" s="230"/>
      <c r="T62" s="8"/>
      <c r="U62" s="8"/>
      <c r="V62" s="231" t="s">
        <v>375</v>
      </c>
      <c r="W62" s="226" t="str">
        <f>IF(COUNTBLANK(AC56:AC57)=0,IF(AC56&gt;AC57,W57,W56),"-")</f>
        <v>-</v>
      </c>
      <c r="AB62" s="227"/>
      <c r="AC62" s="232"/>
      <c r="AD62" s="8"/>
      <c r="AE62" s="8"/>
      <c r="AF62" s="233" t="s">
        <v>376</v>
      </c>
      <c r="AG62" s="226" t="str">
        <f>IF(COUNTBLANK(AM56:AM57)=0,IF(AM56&gt;AM57,AG57,AG56),"-")</f>
        <v>-</v>
      </c>
      <c r="AL62" s="227"/>
      <c r="AM62" s="234"/>
      <c r="AN62" s="8"/>
    </row>
    <row r="63" ht="27.0" customHeight="1">
      <c r="A63" s="8"/>
      <c r="B63" s="235" t="s">
        <v>377</v>
      </c>
      <c r="C63" s="236" t="str">
        <f>IF(COUNTBLANK(I50:I53)=0,IF(I52&gt;I53,C53,C52),"-")</f>
        <v>-</v>
      </c>
      <c r="D63" s="170"/>
      <c r="E63" s="170"/>
      <c r="F63" s="170"/>
      <c r="G63" s="170"/>
      <c r="H63" s="237"/>
      <c r="I63" s="238"/>
      <c r="J63" s="8"/>
      <c r="K63" s="8"/>
      <c r="L63" s="239" t="s">
        <v>378</v>
      </c>
      <c r="M63" s="240" t="str">
        <f>IF(COUNTBLANK(S50:S53)=0,IF(S52&gt;S53,M53,M52),"-")</f>
        <v>-</v>
      </c>
      <c r="N63" s="123"/>
      <c r="O63" s="123"/>
      <c r="P63" s="123"/>
      <c r="Q63" s="123"/>
      <c r="R63" s="241"/>
      <c r="S63" s="242"/>
      <c r="T63" s="8"/>
      <c r="U63" s="8"/>
      <c r="V63" s="243" t="s">
        <v>379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245"/>
      <c r="AC63" s="246"/>
      <c r="AD63" s="8"/>
      <c r="AE63" s="8"/>
      <c r="AF63" s="247" t="s">
        <v>380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249"/>
      <c r="AM63" s="250"/>
      <c r="AN63" s="8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9"/>
      <c r="B65" s="40" t="s">
        <v>176</v>
      </c>
      <c r="C65" s="41"/>
      <c r="D65" s="41"/>
      <c r="E65" s="41"/>
      <c r="F65" s="41"/>
      <c r="G65" s="41"/>
      <c r="H65" s="41"/>
      <c r="I65" s="41"/>
      <c r="J65" s="39"/>
      <c r="K65" s="39"/>
      <c r="L65" s="42" t="s">
        <v>177</v>
      </c>
      <c r="M65" s="43"/>
      <c r="N65" s="43"/>
      <c r="O65" s="43"/>
      <c r="P65" s="43"/>
      <c r="Q65" s="43"/>
      <c r="R65" s="43"/>
      <c r="S65" s="43"/>
      <c r="T65" s="39"/>
      <c r="U65" s="39"/>
      <c r="V65" s="44" t="s">
        <v>178</v>
      </c>
      <c r="W65" s="45"/>
      <c r="X65" s="45"/>
      <c r="Y65" s="45"/>
      <c r="Z65" s="45"/>
      <c r="AA65" s="45"/>
      <c r="AB65" s="45"/>
      <c r="AC65" s="45"/>
      <c r="AD65" s="39"/>
      <c r="AE65" s="39"/>
      <c r="AF65" s="46" t="s">
        <v>179</v>
      </c>
      <c r="AG65" s="47"/>
      <c r="AH65" s="47"/>
      <c r="AI65" s="47"/>
      <c r="AJ65" s="47"/>
      <c r="AK65" s="47"/>
      <c r="AL65" s="47"/>
      <c r="AM65" s="47"/>
      <c r="AN65" s="39"/>
    </row>
    <row r="66" ht="27.0" customHeight="1">
      <c r="A66" s="48"/>
      <c r="B66" s="49" t="str">
        <f>B43</f>
        <v>PARTIE 1 : 10H15 - 11H45</v>
      </c>
      <c r="C66" s="48"/>
      <c r="D66" s="48"/>
      <c r="E66" s="48"/>
      <c r="F66" s="48"/>
      <c r="G66" s="48"/>
      <c r="H66" s="50" t="s">
        <v>54</v>
      </c>
      <c r="I66" s="51" t="s">
        <v>55</v>
      </c>
      <c r="J66" s="48"/>
      <c r="K66" s="48"/>
      <c r="L66" s="52" t="str">
        <f>B66</f>
        <v>PARTIE 1 : 10H15 - 11H45</v>
      </c>
      <c r="M66" s="48"/>
      <c r="N66" s="48"/>
      <c r="O66" s="48"/>
      <c r="P66" s="48"/>
      <c r="Q66" s="48"/>
      <c r="R66" s="50" t="s">
        <v>54</v>
      </c>
      <c r="S66" s="51" t="s">
        <v>55</v>
      </c>
      <c r="T66" s="48"/>
      <c r="U66" s="48"/>
      <c r="V66" s="53" t="str">
        <f>B66</f>
        <v>PARTIE 1 : 10H15 - 11H45</v>
      </c>
      <c r="W66" s="48"/>
      <c r="X66" s="48"/>
      <c r="Y66" s="48"/>
      <c r="Z66" s="48"/>
      <c r="AA66" s="48"/>
      <c r="AB66" s="50" t="s">
        <v>54</v>
      </c>
      <c r="AC66" s="51" t="s">
        <v>55</v>
      </c>
      <c r="AD66" s="48"/>
      <c r="AE66" s="48"/>
      <c r="AF66" s="54" t="str">
        <f>B66</f>
        <v>PARTIE 1 : 10H15 - 11H45</v>
      </c>
      <c r="AG66" s="48"/>
      <c r="AH66" s="48"/>
      <c r="AI66" s="48"/>
      <c r="AJ66" s="48"/>
      <c r="AK66" s="48"/>
      <c r="AL66" s="50" t="s">
        <v>54</v>
      </c>
      <c r="AM66" s="51" t="s">
        <v>55</v>
      </c>
      <c r="AN66" s="48"/>
    </row>
    <row r="67" ht="27.0" customHeight="1">
      <c r="A67" s="371" t="s">
        <v>56</v>
      </c>
      <c r="B67" s="56">
        <v>84.0</v>
      </c>
      <c r="C67" s="57" t="str">
        <f>IFERROR(VLOOKUP("5A",$G$8:$N$39,3,FALSE))</f>
        <v>DUCHESNE Viviane</v>
      </c>
      <c r="D67" s="58"/>
      <c r="E67" s="58"/>
      <c r="F67" s="58"/>
      <c r="G67" s="59"/>
      <c r="H67" s="372"/>
      <c r="I67" s="61"/>
      <c r="J67" s="373" t="str">
        <f>C68</f>
        <v>CHAPUISY THINON Dominique</v>
      </c>
      <c r="K67" s="371" t="s">
        <v>56</v>
      </c>
      <c r="L67" s="63">
        <v>86.0</v>
      </c>
      <c r="M67" s="64" t="str">
        <f>IFERROR(VLOOKUP("6A",$G$8:$N$39,3,FALSE))</f>
        <v>GREMAUD Catherine</v>
      </c>
      <c r="N67" s="65"/>
      <c r="O67" s="65"/>
      <c r="P67" s="65"/>
      <c r="Q67" s="66"/>
      <c r="R67" s="374"/>
      <c r="S67" s="68"/>
      <c r="T67" s="373" t="str">
        <f>M68</f>
        <v>FOURNEYRON Jeanine</v>
      </c>
      <c r="U67" s="371" t="s">
        <v>56</v>
      </c>
      <c r="V67" s="69">
        <v>88.0</v>
      </c>
      <c r="W67" s="70" t="str">
        <f>IFERROR(VLOOKUP("7A",$G$8:$N$39,3,FALSE))</f>
        <v>GRANDJEAN Corinne</v>
      </c>
      <c r="X67" s="71"/>
      <c r="Y67" s="71"/>
      <c r="Z67" s="71"/>
      <c r="AA67" s="72"/>
      <c r="AB67" s="375"/>
      <c r="AC67" s="74"/>
      <c r="AD67" s="373" t="str">
        <f>W68</f>
        <v>DEJEAN Nathalie</v>
      </c>
      <c r="AE67" s="371"/>
      <c r="AF67" s="75">
        <v>90.0</v>
      </c>
      <c r="AG67" s="76" t="str">
        <f>IFERROR(VLOOKUP("8A",$G$8:$N$39,3,FALSE))</f>
        <v>DECLEE Elodie</v>
      </c>
      <c r="AH67" s="77"/>
      <c r="AI67" s="77"/>
      <c r="AJ67" s="77"/>
      <c r="AK67" s="78"/>
      <c r="AL67" s="376"/>
      <c r="AM67" s="80"/>
      <c r="AN67" s="373" t="str">
        <f>AG68</f>
        <v>TERVILLE Magalie</v>
      </c>
    </row>
    <row r="68" ht="27.0" customHeight="1">
      <c r="A68" s="371" t="s">
        <v>56</v>
      </c>
      <c r="B68" s="81"/>
      <c r="C68" s="82" t="str">
        <f>IFERROR(VLOOKUP("5B",$G$8:$N$39,3,FALSE))</f>
        <v>CHAPUISY THINON Dominique</v>
      </c>
      <c r="D68" s="83"/>
      <c r="E68" s="83"/>
      <c r="F68" s="83"/>
      <c r="G68" s="84"/>
      <c r="H68" s="377"/>
      <c r="I68" s="86"/>
      <c r="J68" s="373" t="str">
        <f>C67</f>
        <v>DUCHESNE Viviane</v>
      </c>
      <c r="K68" s="371" t="s">
        <v>56</v>
      </c>
      <c r="L68" s="87"/>
      <c r="M68" s="88" t="str">
        <f>IFERROR(VLOOKUP("6B",$G$8:$N$39,3,FALSE))</f>
        <v>FOURNEYRON Jeanine</v>
      </c>
      <c r="N68" s="89"/>
      <c r="O68" s="89"/>
      <c r="P68" s="89"/>
      <c r="Q68" s="90"/>
      <c r="R68" s="378"/>
      <c r="S68" s="92"/>
      <c r="T68" s="373" t="str">
        <f>M67</f>
        <v>GREMAUD Catherine</v>
      </c>
      <c r="U68" s="371" t="s">
        <v>56</v>
      </c>
      <c r="V68" s="93"/>
      <c r="W68" s="94" t="str">
        <f>IFERROR(VLOOKUP("7B",$G$8:$N$39,3,FALSE))</f>
        <v>DEJEAN Nathalie</v>
      </c>
      <c r="X68" s="95"/>
      <c r="Y68" s="95"/>
      <c r="Z68" s="95"/>
      <c r="AA68" s="96"/>
      <c r="AB68" s="379"/>
      <c r="AC68" s="98"/>
      <c r="AD68" s="373" t="str">
        <f>W67</f>
        <v>GRANDJEAN Corinne</v>
      </c>
      <c r="AE68" s="371"/>
      <c r="AF68" s="99"/>
      <c r="AG68" s="100" t="str">
        <f>IFERROR(VLOOKUP("8B",$G$8:$N$39,3,FALSE))</f>
        <v>TERVILLE Magalie</v>
      </c>
      <c r="AH68" s="101"/>
      <c r="AI68" s="101"/>
      <c r="AJ68" s="101"/>
      <c r="AK68" s="102"/>
      <c r="AL68" s="380"/>
      <c r="AM68" s="104"/>
      <c r="AN68" s="373" t="str">
        <f>AG67</f>
        <v>DECLEE Elodie</v>
      </c>
    </row>
    <row r="69" ht="27.0" customHeight="1">
      <c r="A69" s="371" t="s">
        <v>57</v>
      </c>
      <c r="B69" s="105">
        <v>85.0</v>
      </c>
      <c r="C69" s="106" t="str">
        <f>IFERROR(VLOOKUP("5C",$G$8:$N$39,3,FALSE))</f>
        <v>JUILLARD Virginie</v>
      </c>
      <c r="G69" s="107"/>
      <c r="H69" s="381"/>
      <c r="I69" s="109"/>
      <c r="J69" s="373" t="str">
        <f>C70</f>
        <v>MICHEL Angélique</v>
      </c>
      <c r="K69" s="371" t="s">
        <v>57</v>
      </c>
      <c r="L69" s="110">
        <v>87.0</v>
      </c>
      <c r="M69" s="106" t="str">
        <f>IFERROR(VLOOKUP("6C",$G$8:$N$39,3,FALSE))</f>
        <v>DUBOIS Michelle</v>
      </c>
      <c r="Q69" s="107"/>
      <c r="R69" s="381"/>
      <c r="S69" s="111"/>
      <c r="T69" s="373" t="str">
        <f>M70</f>
        <v>RAYNAUD Corinne</v>
      </c>
      <c r="U69" s="371" t="s">
        <v>57</v>
      </c>
      <c r="V69" s="112">
        <v>89.0</v>
      </c>
      <c r="W69" s="106" t="str">
        <f>IFERROR(VLOOKUP("7C",$G$8:$N$39,3,FALSE))</f>
        <v>DUCREUX Agnès</v>
      </c>
      <c r="AA69" s="107"/>
      <c r="AB69" s="381"/>
      <c r="AC69" s="113"/>
      <c r="AD69" s="373" t="str">
        <f>W70</f>
        <v>MAILLET Alexa</v>
      </c>
      <c r="AE69" s="371"/>
      <c r="AF69" s="114">
        <v>91.0</v>
      </c>
      <c r="AG69" s="106" t="str">
        <f>IFERROR(VLOOKUP("8C",$G$8:$N$39,3,FALSE))</f>
        <v>ROYER Doriane</v>
      </c>
      <c r="AK69" s="107"/>
      <c r="AL69" s="381"/>
      <c r="AM69" s="115"/>
      <c r="AN69" s="373" t="str">
        <f>AG70</f>
        <v>FOUILLOUX Virginie</v>
      </c>
    </row>
    <row r="70" ht="27.0" customHeight="1">
      <c r="A70" s="371" t="s">
        <v>57</v>
      </c>
      <c r="B70" s="116"/>
      <c r="C70" s="117" t="str">
        <f>IFERROR(VLOOKUP("5D",$G$8:$N$39,3,FALSE))</f>
        <v>MICHEL Angélique</v>
      </c>
      <c r="G70" s="118"/>
      <c r="H70" s="382"/>
      <c r="I70" s="120"/>
      <c r="J70" s="373" t="str">
        <f>C69</f>
        <v>JUILLARD Virginie</v>
      </c>
      <c r="K70" s="371" t="s">
        <v>57</v>
      </c>
      <c r="L70" s="121"/>
      <c r="M70" s="122" t="str">
        <f>IFERROR(VLOOKUP("6D",$G$8:$N$39,3,FALSE))</f>
        <v>RAYNAUD Corinne</v>
      </c>
      <c r="N70" s="123"/>
      <c r="O70" s="123"/>
      <c r="P70" s="123"/>
      <c r="Q70" s="124"/>
      <c r="R70" s="383"/>
      <c r="S70" s="126"/>
      <c r="T70" s="373" t="str">
        <f>M69</f>
        <v>DUBOIS Michelle</v>
      </c>
      <c r="U70" s="371" t="s">
        <v>57</v>
      </c>
      <c r="V70" s="127"/>
      <c r="W70" s="128" t="str">
        <f>IFERROR(VLOOKUP("7D",$G$8:$N$39,3,FALSE))</f>
        <v>MAILLET Alexa</v>
      </c>
      <c r="X70" s="129"/>
      <c r="Y70" s="129"/>
      <c r="Z70" s="129"/>
      <c r="AA70" s="130"/>
      <c r="AB70" s="384"/>
      <c r="AC70" s="132"/>
      <c r="AD70" s="373" t="str">
        <f>W69</f>
        <v>DUCREUX Agnès</v>
      </c>
      <c r="AE70" s="371"/>
      <c r="AF70" s="133"/>
      <c r="AG70" s="134" t="str">
        <f>IFERROR(VLOOKUP("8D",$G$8:$N$39,3,FALSE))</f>
        <v>FOUILLOUX Virginie</v>
      </c>
      <c r="AK70" s="135"/>
      <c r="AL70" s="385"/>
      <c r="AM70" s="137"/>
      <c r="AN70" s="373" t="str">
        <f>AG69</f>
        <v>ROYER Doriane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64"/>
      <c r="B72" s="49" t="str">
        <f>B49</f>
        <v>PARTIE 2 : 13H30 - 15H00</v>
      </c>
      <c r="C72" s="165"/>
      <c r="D72" s="165"/>
      <c r="E72" s="165"/>
      <c r="F72" s="165"/>
      <c r="G72" s="165"/>
      <c r="H72" s="50" t="s">
        <v>54</v>
      </c>
      <c r="I72" s="51" t="s">
        <v>55</v>
      </c>
      <c r="J72" s="164"/>
      <c r="K72" s="164"/>
      <c r="L72" s="166" t="str">
        <f>B72</f>
        <v>PARTIE 2 : 13H30 - 15H00</v>
      </c>
      <c r="M72" s="165"/>
      <c r="N72" s="165"/>
      <c r="O72" s="165"/>
      <c r="P72" s="165"/>
      <c r="Q72" s="165"/>
      <c r="R72" s="50" t="s">
        <v>54</v>
      </c>
      <c r="S72" s="51" t="s">
        <v>55</v>
      </c>
      <c r="T72" s="164"/>
      <c r="U72" s="164"/>
      <c r="V72" s="167" t="str">
        <f>B72</f>
        <v>PARTIE 2 : 13H30 - 15H00</v>
      </c>
      <c r="W72" s="165"/>
      <c r="X72" s="165"/>
      <c r="Y72" s="165"/>
      <c r="Z72" s="165"/>
      <c r="AA72" s="165"/>
      <c r="AB72" s="50" t="s">
        <v>54</v>
      </c>
      <c r="AC72" s="51" t="s">
        <v>55</v>
      </c>
      <c r="AD72" s="164"/>
      <c r="AE72" s="164"/>
      <c r="AF72" s="168" t="str">
        <f>B72</f>
        <v>PARTIE 2 : 13H30 - 15H00</v>
      </c>
      <c r="AG72" s="165"/>
      <c r="AH72" s="165"/>
      <c r="AI72" s="165"/>
      <c r="AJ72" s="165"/>
      <c r="AK72" s="165"/>
      <c r="AL72" s="50" t="s">
        <v>54</v>
      </c>
      <c r="AM72" s="51" t="s">
        <v>55</v>
      </c>
      <c r="AN72" s="164"/>
    </row>
    <row r="73" ht="27.0" customHeight="1">
      <c r="A73" s="371" t="s">
        <v>60</v>
      </c>
      <c r="B73" s="56">
        <v>86.0</v>
      </c>
      <c r="C73" s="57" t="str">
        <f>IF(COUNTBLANK(I67:I70)=0,IF(I67&gt;I68,C67,C68),"-")</f>
        <v>-</v>
      </c>
      <c r="D73" s="58"/>
      <c r="E73" s="58"/>
      <c r="F73" s="58"/>
      <c r="G73" s="59"/>
      <c r="H73" s="372"/>
      <c r="I73" s="61"/>
      <c r="J73" s="373" t="str">
        <f>C74</f>
        <v>-</v>
      </c>
      <c r="K73" s="371" t="s">
        <v>60</v>
      </c>
      <c r="L73" s="63">
        <v>76.0</v>
      </c>
      <c r="M73" s="64" t="str">
        <f>IF(COUNTBLANK(S67:S70)=0,IF(S67&gt;S68,M67,M68),"-")</f>
        <v>-</v>
      </c>
      <c r="N73" s="65"/>
      <c r="O73" s="65"/>
      <c r="P73" s="65"/>
      <c r="Q73" s="66"/>
      <c r="R73" s="374"/>
      <c r="S73" s="68"/>
      <c r="T73" s="373" t="str">
        <f>M74</f>
        <v>-</v>
      </c>
      <c r="U73" s="371" t="s">
        <v>60</v>
      </c>
      <c r="V73" s="69">
        <v>90.0</v>
      </c>
      <c r="W73" s="70" t="str">
        <f>IF(COUNTBLANK(AC67:AC70)=0,IF(AC67&gt;AC68,W67,W68),"-")</f>
        <v>-</v>
      </c>
      <c r="X73" s="71"/>
      <c r="Y73" s="71"/>
      <c r="Z73" s="71"/>
      <c r="AA73" s="72"/>
      <c r="AB73" s="375"/>
      <c r="AC73" s="74"/>
      <c r="AD73" s="373" t="str">
        <f>W74</f>
        <v>-</v>
      </c>
      <c r="AE73" s="371"/>
      <c r="AF73" s="75">
        <v>88.0</v>
      </c>
      <c r="AG73" s="76" t="str">
        <f>IF(COUNTBLANK(AM67:AM70)=0,IF(AM67&gt;AM68,AG67,AG68),"-")</f>
        <v>-</v>
      </c>
      <c r="AH73" s="77"/>
      <c r="AI73" s="77"/>
      <c r="AJ73" s="77"/>
      <c r="AK73" s="78"/>
      <c r="AL73" s="376"/>
      <c r="AM73" s="80"/>
      <c r="AN73" s="373" t="str">
        <f>AG74</f>
        <v>-</v>
      </c>
    </row>
    <row r="74" ht="27.0" customHeight="1">
      <c r="A74" s="371" t="s">
        <v>60</v>
      </c>
      <c r="B74" s="81"/>
      <c r="C74" s="82" t="str">
        <f>IF(COUNTBLANK(I67:I70)=0,IF(I69&gt;I70,C69,C70),"-")</f>
        <v>-</v>
      </c>
      <c r="D74" s="83"/>
      <c r="E74" s="83"/>
      <c r="F74" s="83"/>
      <c r="G74" s="84"/>
      <c r="H74" s="377"/>
      <c r="I74" s="86"/>
      <c r="J74" s="373" t="str">
        <f>C73</f>
        <v>-</v>
      </c>
      <c r="K74" s="371" t="s">
        <v>60</v>
      </c>
      <c r="L74" s="87"/>
      <c r="M74" s="88" t="str">
        <f>IF(COUNTBLANK(S67:S70)=0,IF(S69&gt;S70,M69,M70),"-")</f>
        <v>-</v>
      </c>
      <c r="N74" s="89"/>
      <c r="O74" s="89"/>
      <c r="P74" s="89"/>
      <c r="Q74" s="90"/>
      <c r="R74" s="378"/>
      <c r="S74" s="92"/>
      <c r="T74" s="373" t="str">
        <f>M73</f>
        <v>-</v>
      </c>
      <c r="U74" s="371" t="s">
        <v>60</v>
      </c>
      <c r="V74" s="93"/>
      <c r="W74" s="94" t="str">
        <f>IF(COUNTBLANK(AC67:AC70)=0,IF(AC69&gt;AC70,W69,W70),"-")</f>
        <v>-</v>
      </c>
      <c r="X74" s="95"/>
      <c r="Y74" s="95"/>
      <c r="Z74" s="95"/>
      <c r="AA74" s="96"/>
      <c r="AB74" s="379"/>
      <c r="AC74" s="98"/>
      <c r="AD74" s="373" t="str">
        <f>W73</f>
        <v>-</v>
      </c>
      <c r="AE74" s="371"/>
      <c r="AF74" s="99"/>
      <c r="AG74" s="100" t="str">
        <f>IF(COUNTBLANK(AM67:AM70)=0,IF(AM69&gt;AM70,AG69,AG70),"-")</f>
        <v>-</v>
      </c>
      <c r="AH74" s="101"/>
      <c r="AI74" s="101"/>
      <c r="AJ74" s="101"/>
      <c r="AK74" s="102"/>
      <c r="AL74" s="380"/>
      <c r="AM74" s="104"/>
      <c r="AN74" s="373" t="str">
        <f>AG73</f>
        <v>-</v>
      </c>
    </row>
    <row r="75" ht="27.0" customHeight="1">
      <c r="A75" s="371" t="s">
        <v>61</v>
      </c>
      <c r="B75" s="105">
        <v>87.0</v>
      </c>
      <c r="C75" s="106" t="str">
        <f>IF(COUNTBLANK(I67:I70)=0,IF(I67&gt;I68,C68,C67),"-")</f>
        <v>-</v>
      </c>
      <c r="G75" s="107"/>
      <c r="H75" s="381"/>
      <c r="I75" s="109"/>
      <c r="J75" s="373" t="str">
        <f>C76</f>
        <v>-</v>
      </c>
      <c r="K75" s="371" t="s">
        <v>61</v>
      </c>
      <c r="L75" s="110">
        <v>77.0</v>
      </c>
      <c r="M75" s="106" t="str">
        <f>IF(COUNTBLANK(S67:S70)=0,IF(S67&gt;S68,M68,M67),"-")</f>
        <v>-</v>
      </c>
      <c r="Q75" s="107"/>
      <c r="R75" s="381"/>
      <c r="S75" s="111"/>
      <c r="T75" s="373" t="str">
        <f>M76</f>
        <v>-</v>
      </c>
      <c r="U75" s="371" t="s">
        <v>61</v>
      </c>
      <c r="V75" s="112">
        <v>91.0</v>
      </c>
      <c r="W75" s="106" t="str">
        <f>IF(COUNTBLANK(AC67:AC70)=0,IF(AC67&gt;AC68,W68,W67),"-")</f>
        <v>-</v>
      </c>
      <c r="AA75" s="107"/>
      <c r="AB75" s="381"/>
      <c r="AC75" s="113"/>
      <c r="AD75" s="373" t="str">
        <f>W76</f>
        <v>-</v>
      </c>
      <c r="AE75" s="371"/>
      <c r="AF75" s="114">
        <v>89.0</v>
      </c>
      <c r="AG75" s="106" t="str">
        <f>IF(COUNTBLANK(AM67:AM70)=0,IF(AM67&gt;AM68,AG68,AG67),"-")</f>
        <v>-</v>
      </c>
      <c r="AK75" s="107"/>
      <c r="AL75" s="381"/>
      <c r="AM75" s="115"/>
      <c r="AN75" s="373" t="str">
        <f>AG76</f>
        <v>-</v>
      </c>
    </row>
    <row r="76" ht="27.0" customHeight="1">
      <c r="A76" s="371" t="s">
        <v>61</v>
      </c>
      <c r="B76" s="116"/>
      <c r="C76" s="169" t="str">
        <f>IF(COUNTBLANK(I67:I70)=0,IF(I69&gt;I70,C70,C69),"-")</f>
        <v>-</v>
      </c>
      <c r="D76" s="170"/>
      <c r="E76" s="170"/>
      <c r="F76" s="170"/>
      <c r="G76" s="171"/>
      <c r="H76" s="387"/>
      <c r="I76" s="173"/>
      <c r="J76" s="373" t="str">
        <f>C75</f>
        <v>-</v>
      </c>
      <c r="K76" s="371" t="s">
        <v>61</v>
      </c>
      <c r="L76" s="121"/>
      <c r="M76" s="122" t="str">
        <f>IF(COUNTBLANK(S67:S70)=0,IF(S69&gt;S70,M70,M69),"-")</f>
        <v>-</v>
      </c>
      <c r="N76" s="123"/>
      <c r="O76" s="123"/>
      <c r="P76" s="123"/>
      <c r="Q76" s="124"/>
      <c r="R76" s="383"/>
      <c r="S76" s="126"/>
      <c r="T76" s="373" t="str">
        <f>M75</f>
        <v>-</v>
      </c>
      <c r="U76" s="371">
        <v>7.0</v>
      </c>
      <c r="V76" s="127"/>
      <c r="W76" s="388" t="str">
        <f>IF(COUNTBLANK(AC67:AC70)=0,IF(AC69&gt;AC70,W70,W69),"-")</f>
        <v>-</v>
      </c>
      <c r="X76" s="129"/>
      <c r="Y76" s="129"/>
      <c r="Z76" s="129"/>
      <c r="AA76" s="130"/>
      <c r="AB76" s="384"/>
      <c r="AC76" s="132"/>
      <c r="AD76" s="373" t="str">
        <f>W75</f>
        <v>-</v>
      </c>
      <c r="AE76" s="371"/>
      <c r="AF76" s="133"/>
      <c r="AG76" s="174" t="str">
        <f>IF(COUNTBLANK(AM67:AM70)=0,IF(AM69&gt;AM70,AG70,AG69),"-")</f>
        <v>-</v>
      </c>
      <c r="AH76" s="175"/>
      <c r="AI76" s="175"/>
      <c r="AJ76" s="175"/>
      <c r="AK76" s="176"/>
      <c r="AL76" s="390"/>
      <c r="AM76" s="178"/>
      <c r="AN76" s="373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64"/>
      <c r="B78" s="49" t="str">
        <f>B55</f>
        <v>BARRAGES : 18H00 - 19H30</v>
      </c>
      <c r="C78" s="165"/>
      <c r="D78" s="165"/>
      <c r="E78" s="165"/>
      <c r="F78" s="165"/>
      <c r="G78" s="165"/>
      <c r="H78" s="50" t="s">
        <v>54</v>
      </c>
      <c r="I78" s="51" t="s">
        <v>55</v>
      </c>
      <c r="J78" s="164"/>
      <c r="K78" s="164"/>
      <c r="L78" s="166" t="str">
        <f>B78</f>
        <v>BARRAGES : 18H00 - 19H30</v>
      </c>
      <c r="M78" s="165"/>
      <c r="N78" s="165"/>
      <c r="O78" s="165"/>
      <c r="P78" s="165"/>
      <c r="Q78" s="165"/>
      <c r="R78" s="50" t="s">
        <v>54</v>
      </c>
      <c r="S78" s="51" t="s">
        <v>55</v>
      </c>
      <c r="T78" s="164"/>
      <c r="U78" s="164"/>
      <c r="V78" s="167" t="str">
        <f>B78</f>
        <v>BARRAGES : 18H00 - 19H30</v>
      </c>
      <c r="W78" s="165"/>
      <c r="X78" s="165"/>
      <c r="Y78" s="165"/>
      <c r="Z78" s="165"/>
      <c r="AA78" s="165"/>
      <c r="AB78" s="50" t="s">
        <v>54</v>
      </c>
      <c r="AC78" s="51" t="s">
        <v>55</v>
      </c>
      <c r="AD78" s="164"/>
      <c r="AE78" s="164"/>
      <c r="AF78" s="168" t="str">
        <f>B78</f>
        <v>BARRAGES : 18H00 - 19H30</v>
      </c>
      <c r="AG78" s="165"/>
      <c r="AH78" s="165"/>
      <c r="AI78" s="165"/>
      <c r="AJ78" s="165"/>
      <c r="AK78" s="165"/>
      <c r="AL78" s="50" t="s">
        <v>54</v>
      </c>
      <c r="AM78" s="51" t="s">
        <v>55</v>
      </c>
      <c r="AN78" s="164"/>
    </row>
    <row r="79" ht="27.0" customHeight="1">
      <c r="A79" s="371" t="s">
        <v>63</v>
      </c>
      <c r="B79" s="56">
        <v>60.0</v>
      </c>
      <c r="C79" s="57" t="str">
        <f>IF(COUNTBLANK(I73:I76)=0,IF(I73&gt;I74,C74,C73),"-")</f>
        <v>-</v>
      </c>
      <c r="D79" s="58"/>
      <c r="E79" s="58"/>
      <c r="F79" s="58"/>
      <c r="G79" s="59"/>
      <c r="H79" s="372"/>
      <c r="I79" s="61"/>
      <c r="J79" s="373" t="str">
        <f>C80</f>
        <v>-</v>
      </c>
      <c r="K79" s="371" t="s">
        <v>63</v>
      </c>
      <c r="L79" s="63">
        <v>59.0</v>
      </c>
      <c r="M79" s="64" t="str">
        <f>IF(COUNTBLANK(S73:S76)=0,IF(S73&gt;S74,M74,M73),"-")</f>
        <v>-</v>
      </c>
      <c r="N79" s="65"/>
      <c r="O79" s="65"/>
      <c r="P79" s="65"/>
      <c r="Q79" s="66"/>
      <c r="R79" s="374"/>
      <c r="S79" s="68"/>
      <c r="T79" s="373" t="str">
        <f>M80</f>
        <v>-</v>
      </c>
      <c r="U79" s="371" t="s">
        <v>63</v>
      </c>
      <c r="V79" s="69">
        <v>58.0</v>
      </c>
      <c r="W79" s="70" t="str">
        <f>IF(COUNTBLANK(AC73:AC76)=0,IF(AC73&gt;AC74,W74,W73),"-")</f>
        <v>-</v>
      </c>
      <c r="X79" s="71"/>
      <c r="Y79" s="71"/>
      <c r="Z79" s="71"/>
      <c r="AA79" s="72"/>
      <c r="AB79" s="375"/>
      <c r="AC79" s="74"/>
      <c r="AD79" s="373" t="str">
        <f>W80</f>
        <v>-</v>
      </c>
      <c r="AE79" s="371"/>
      <c r="AF79" s="75">
        <v>57.0</v>
      </c>
      <c r="AG79" s="76" t="str">
        <f>IF(COUNTBLANK(AM73:AM76)=0,IF(AM73&gt;AM74,AG74,AG73),"-")</f>
        <v>-</v>
      </c>
      <c r="AH79" s="77"/>
      <c r="AI79" s="77"/>
      <c r="AJ79" s="77"/>
      <c r="AK79" s="78"/>
      <c r="AL79" s="376"/>
      <c r="AM79" s="80"/>
      <c r="AN79" s="373" t="str">
        <f>AG80</f>
        <v>-</v>
      </c>
    </row>
    <row r="80" ht="27.0" customHeight="1">
      <c r="A80" s="371" t="s">
        <v>63</v>
      </c>
      <c r="B80" s="116"/>
      <c r="C80" s="169" t="str">
        <f>IF(COUNTBLANK(I73:I76)=0,IF(I75&gt;I76,C75,C76),"-")</f>
        <v>-</v>
      </c>
      <c r="D80" s="170"/>
      <c r="E80" s="170"/>
      <c r="F80" s="170"/>
      <c r="G80" s="171"/>
      <c r="H80" s="387"/>
      <c r="I80" s="173"/>
      <c r="J80" s="373" t="str">
        <f>C79</f>
        <v>-</v>
      </c>
      <c r="K80" s="371" t="s">
        <v>63</v>
      </c>
      <c r="L80" s="121"/>
      <c r="M80" s="122" t="str">
        <f>IF(COUNTBLANK(S73:S76)=0,IF(S75&gt;S76,M75,M76),"-")</f>
        <v>-</v>
      </c>
      <c r="N80" s="123"/>
      <c r="O80" s="123"/>
      <c r="P80" s="123"/>
      <c r="Q80" s="124"/>
      <c r="R80" s="383"/>
      <c r="S80" s="126"/>
      <c r="T80" s="373" t="str">
        <f>M79</f>
        <v>-</v>
      </c>
      <c r="U80" s="371" t="s">
        <v>63</v>
      </c>
      <c r="V80" s="127"/>
      <c r="W80" s="128" t="str">
        <f>IF(COUNTBLANK(AC73:AC76)=0,IF(AC75&gt;AC76,W75,W76),"-")</f>
        <v>-</v>
      </c>
      <c r="X80" s="129"/>
      <c r="Y80" s="129"/>
      <c r="Z80" s="129"/>
      <c r="AA80" s="130"/>
      <c r="AB80" s="384"/>
      <c r="AC80" s="132"/>
      <c r="AD80" s="373" t="str">
        <f>W79</f>
        <v>-</v>
      </c>
      <c r="AE80" s="371"/>
      <c r="AF80" s="133"/>
      <c r="AG80" s="174" t="str">
        <f>IF(COUNTBLANK(AM73:AM76)=0,IF(AM75&gt;AM76,AG75,AG76),"-")</f>
        <v>-</v>
      </c>
      <c r="AH80" s="175"/>
      <c r="AI80" s="175"/>
      <c r="AJ80" s="175"/>
      <c r="AK80" s="176"/>
      <c r="AL80" s="390"/>
      <c r="AM80" s="178"/>
      <c r="AN80" s="373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189"/>
      <c r="B82" s="190"/>
      <c r="C82" s="191"/>
      <c r="D82" s="191"/>
      <c r="E82" s="191"/>
      <c r="F82" s="191"/>
      <c r="G82" s="191"/>
      <c r="H82" s="191"/>
      <c r="I82" s="192"/>
      <c r="J82" s="189"/>
      <c r="K82" s="189"/>
      <c r="L82" s="190"/>
      <c r="M82" s="191"/>
      <c r="N82" s="191"/>
      <c r="O82" s="191"/>
      <c r="P82" s="191"/>
      <c r="Q82" s="191"/>
      <c r="R82" s="191"/>
      <c r="S82" s="191"/>
      <c r="T82" s="189"/>
      <c r="U82" s="189"/>
      <c r="V82" s="190"/>
      <c r="W82" s="191"/>
      <c r="X82" s="191"/>
      <c r="Y82" s="191"/>
      <c r="Z82" s="191"/>
      <c r="AA82" s="191"/>
      <c r="AB82" s="191"/>
      <c r="AC82" s="191"/>
      <c r="AD82" s="189"/>
      <c r="AE82" s="189"/>
      <c r="AF82" s="190"/>
      <c r="AG82" s="191"/>
      <c r="AH82" s="191"/>
      <c r="AI82" s="191"/>
      <c r="AJ82" s="191"/>
      <c r="AK82" s="191"/>
      <c r="AL82" s="191"/>
      <c r="AM82" s="191"/>
      <c r="AN82" s="189"/>
    </row>
    <row r="83" ht="27.0" customHeight="1">
      <c r="A83" s="8"/>
      <c r="B83" s="193" t="s">
        <v>381</v>
      </c>
      <c r="C83" s="194" t="str">
        <f>IF(COUNTBLANK(I73:I76)=0,IF(I73&gt;I74,C73,C74),"-")</f>
        <v>-</v>
      </c>
      <c r="D83" s="58"/>
      <c r="E83" s="58"/>
      <c r="F83" s="58"/>
      <c r="G83" s="58"/>
      <c r="H83" s="195"/>
      <c r="I83" s="196"/>
      <c r="J83" s="8"/>
      <c r="K83" s="8"/>
      <c r="L83" s="197" t="s">
        <v>382</v>
      </c>
      <c r="M83" s="198" t="str">
        <f>IF(COUNTBLANK(S73:S76)=0,IF(S73&gt;S74,M73,M74),"-")</f>
        <v>-</v>
      </c>
      <c r="N83" s="65"/>
      <c r="O83" s="65"/>
      <c r="P83" s="65"/>
      <c r="Q83" s="65"/>
      <c r="R83" s="199"/>
      <c r="S83" s="200"/>
      <c r="T83" s="8"/>
      <c r="U83" s="8"/>
      <c r="V83" s="201" t="s">
        <v>383</v>
      </c>
      <c r="W83" s="202" t="str">
        <f>IF(COUNTBLANK(AC73:AC76)=0,IF(AC73&gt;AC74,W73,W74),"-")</f>
        <v>-</v>
      </c>
      <c r="X83" s="71"/>
      <c r="Y83" s="71"/>
      <c r="Z83" s="71"/>
      <c r="AA83" s="71"/>
      <c r="AB83" s="203"/>
      <c r="AC83" s="204"/>
      <c r="AD83" s="8"/>
      <c r="AE83" s="8"/>
      <c r="AF83" s="205" t="s">
        <v>384</v>
      </c>
      <c r="AG83" s="206" t="str">
        <f>IF(COUNTBLANK(AM73:AM76)=0,IF(AM73&gt;AM74,AG73,AG74),"-")</f>
        <v>-</v>
      </c>
      <c r="AH83" s="77"/>
      <c r="AI83" s="77"/>
      <c r="AJ83" s="77"/>
      <c r="AK83" s="77"/>
      <c r="AL83" s="207"/>
      <c r="AM83" s="208"/>
      <c r="AN83" s="8"/>
    </row>
    <row r="84" ht="27.0" customHeight="1">
      <c r="A84" s="8"/>
      <c r="B84" s="209" t="s">
        <v>385</v>
      </c>
      <c r="C84" s="210" t="str">
        <f>IF(COUNTBLANK(I79:I80)=0,IF(I79&gt;I80,C79,C80),"-")</f>
        <v>-</v>
      </c>
      <c r="H84" s="211"/>
      <c r="I84" s="212"/>
      <c r="J84" s="8"/>
      <c r="K84" s="8"/>
      <c r="L84" s="213" t="s">
        <v>386</v>
      </c>
      <c r="M84" s="214" t="str">
        <f>IF(COUNTBLANK(S79:S80)=0,IF(S79&gt;S80,M79,M80),"-")</f>
        <v>-</v>
      </c>
      <c r="R84" s="215"/>
      <c r="S84" s="216"/>
      <c r="T84" s="8"/>
      <c r="U84" s="8"/>
      <c r="V84" s="217" t="s">
        <v>387</v>
      </c>
      <c r="W84" s="218" t="str">
        <f>IF(COUNTBLANK(AC79:AC80)=0,IF(AC79&gt;AC80,W79,W80),"-")</f>
        <v>-</v>
      </c>
      <c r="AB84" s="219"/>
      <c r="AC84" s="220"/>
      <c r="AD84" s="8"/>
      <c r="AE84" s="8"/>
      <c r="AF84" s="221" t="s">
        <v>388</v>
      </c>
      <c r="AG84" s="222" t="str">
        <f>IF(COUNTBLANK(AM79:AM80)=0,IF(AM79&gt;AM80,AG79,AG80),"-")</f>
        <v>-</v>
      </c>
      <c r="AL84" s="223"/>
      <c r="AM84" s="224"/>
      <c r="AN84" s="8"/>
    </row>
    <row r="85" ht="27.0" customHeight="1">
      <c r="A85" s="8"/>
      <c r="B85" s="225" t="s">
        <v>389</v>
      </c>
      <c r="C85" s="226" t="str">
        <f>IF(COUNTBLANK(I79:I80)=0,IF(I79&gt;I80,C80,C79),"-")</f>
        <v>-</v>
      </c>
      <c r="H85" s="227"/>
      <c r="I85" s="228"/>
      <c r="J85" s="8"/>
      <c r="K85" s="8"/>
      <c r="L85" s="229" t="s">
        <v>390</v>
      </c>
      <c r="M85" s="226" t="str">
        <f>IF(COUNTBLANK(S79:S80)=0,IF(S79&gt;S80,M80,M79),"-")</f>
        <v>-</v>
      </c>
      <c r="R85" s="227"/>
      <c r="S85" s="230"/>
      <c r="T85" s="8"/>
      <c r="U85" s="8"/>
      <c r="V85" s="231" t="s">
        <v>391</v>
      </c>
      <c r="W85" s="226" t="str">
        <f>IF(COUNTBLANK(AC79:AC80)=0,IF(AC79&gt;AC80,W80,W79),"-")</f>
        <v>-</v>
      </c>
      <c r="AB85" s="227"/>
      <c r="AC85" s="232"/>
      <c r="AD85" s="8"/>
      <c r="AE85" s="8"/>
      <c r="AF85" s="233" t="s">
        <v>392</v>
      </c>
      <c r="AG85" s="226" t="str">
        <f>IF(COUNTBLANK(AM79:AM80)=0,IF(AM79&gt;AM80,AG80,AG79),"-")</f>
        <v>-</v>
      </c>
      <c r="AL85" s="227"/>
      <c r="AM85" s="234"/>
      <c r="AN85" s="8"/>
    </row>
    <row r="86" ht="27.0" customHeight="1">
      <c r="A86" s="8"/>
      <c r="B86" s="235" t="s">
        <v>393</v>
      </c>
      <c r="C86" s="236" t="str">
        <f>IF(COUNTBLANK(I73:I76)=0,IF(I75&gt;I76,C76,C75),"-")</f>
        <v>-</v>
      </c>
      <c r="D86" s="170"/>
      <c r="E86" s="170"/>
      <c r="F86" s="170"/>
      <c r="G86" s="170"/>
      <c r="H86" s="237"/>
      <c r="I86" s="238"/>
      <c r="J86" s="8"/>
      <c r="K86" s="8"/>
      <c r="L86" s="239" t="s">
        <v>394</v>
      </c>
      <c r="M86" s="240" t="str">
        <f>IF(COUNTBLANK(S73:S76)=0,IF(S75&gt;S76,M76,M75),"-")</f>
        <v>-</v>
      </c>
      <c r="N86" s="123"/>
      <c r="O86" s="123"/>
      <c r="P86" s="123"/>
      <c r="Q86" s="123"/>
      <c r="R86" s="241"/>
      <c r="S86" s="242"/>
      <c r="T86" s="8"/>
      <c r="U86" s="8"/>
      <c r="V86" s="243" t="s">
        <v>395</v>
      </c>
      <c r="W86" s="244" t="str">
        <f>IF(COUNTBLANK(AC73:AC76)=0,IF(AC75&gt;AC76,W76,W75),"-")</f>
        <v>-</v>
      </c>
      <c r="X86" s="129"/>
      <c r="Y86" s="129"/>
      <c r="Z86" s="129"/>
      <c r="AA86" s="129"/>
      <c r="AB86" s="245"/>
      <c r="AC86" s="246"/>
      <c r="AD86" s="8"/>
      <c r="AE86" s="8"/>
      <c r="AF86" s="247" t="s">
        <v>396</v>
      </c>
      <c r="AG86" s="248" t="str">
        <f>IF(COUNTBLANK(AM73:AM76)=0,IF(AM75&gt;AM76,AG76,AG75),"-")</f>
        <v>-</v>
      </c>
      <c r="AH86" s="175"/>
      <c r="AI86" s="175"/>
      <c r="AJ86" s="175"/>
      <c r="AK86" s="175"/>
      <c r="AL86" s="249"/>
      <c r="AM86" s="250"/>
      <c r="AN86" s="8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397</v>
      </c>
    </row>
    <row r="90" ht="27.0" customHeight="1">
      <c r="H90" s="8"/>
      <c r="I90" s="341"/>
      <c r="J90" s="8"/>
      <c r="K90" s="8"/>
      <c r="L90" s="8"/>
      <c r="M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3.5" customHeight="1">
      <c r="B91" s="315" t="s">
        <v>197</v>
      </c>
      <c r="C91" s="316"/>
      <c r="D91" s="316"/>
      <c r="E91" s="316"/>
      <c r="F91" s="316"/>
      <c r="G91" s="316"/>
      <c r="H91" s="317" t="s">
        <v>300</v>
      </c>
      <c r="I91" s="318"/>
      <c r="J91" s="8"/>
      <c r="K91" s="8"/>
      <c r="L91" s="8"/>
      <c r="M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ht="13.5" customHeight="1">
      <c r="A92" s="431" t="s">
        <v>398</v>
      </c>
      <c r="B92" s="319">
        <v>65.0</v>
      </c>
      <c r="C92" s="47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432"/>
      <c r="I92" s="320"/>
      <c r="J92" s="341"/>
      <c r="K92" s="341"/>
      <c r="L92" s="341"/>
      <c r="M92" s="341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</row>
    <row r="93" ht="13.5" customHeight="1">
      <c r="B93" s="321"/>
      <c r="G93" s="261"/>
      <c r="I93" s="322"/>
      <c r="J93" s="341"/>
      <c r="K93" s="341"/>
      <c r="L93" s="341"/>
      <c r="M93" s="341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</row>
    <row r="94" ht="13.5" customHeight="1">
      <c r="A94" s="431" t="s">
        <v>399</v>
      </c>
      <c r="B94" s="321"/>
      <c r="C94" s="477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433"/>
      <c r="I94" s="325"/>
      <c r="J94" s="434"/>
      <c r="K94" s="435"/>
      <c r="L94" s="254" t="s">
        <v>81</v>
      </c>
      <c r="M94" s="436"/>
      <c r="N94" s="436"/>
      <c r="O94" s="436"/>
      <c r="P94" s="436"/>
      <c r="Q94" s="436"/>
      <c r="R94" s="256" t="s">
        <v>82</v>
      </c>
      <c r="S94" s="257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437"/>
      <c r="K95" s="438"/>
      <c r="L95" s="260">
        <v>57.0</v>
      </c>
      <c r="M95" s="476" t="str">
        <f>IF(COUNTBLANK(I92:I95)=2,IF(I92&gt;I94,C92,C94),"")</f>
        <v/>
      </c>
      <c r="Q95" s="261"/>
      <c r="R95" s="432"/>
      <c r="S95" s="263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</row>
    <row r="96" ht="13.5" customHeight="1">
      <c r="A96" s="429"/>
      <c r="B96" s="429"/>
      <c r="C96" s="429"/>
      <c r="D96" s="429"/>
      <c r="E96" s="429"/>
      <c r="F96" s="429"/>
      <c r="G96" s="429"/>
      <c r="H96" s="341"/>
      <c r="I96" s="341"/>
      <c r="J96" s="437"/>
      <c r="K96" s="439"/>
      <c r="L96" s="261"/>
      <c r="Q96" s="261"/>
      <c r="S96" s="25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</row>
    <row r="97" ht="13.5" customHeight="1">
      <c r="A97" s="429"/>
      <c r="B97" s="315" t="s">
        <v>197</v>
      </c>
      <c r="C97" s="430"/>
      <c r="D97" s="430"/>
      <c r="E97" s="430"/>
      <c r="F97" s="430"/>
      <c r="G97" s="430"/>
      <c r="H97" s="317" t="str">
        <f>H91</f>
        <v>08H00 - 09H30</v>
      </c>
      <c r="I97" s="318"/>
      <c r="J97" s="437"/>
      <c r="K97" s="438"/>
      <c r="L97" s="261"/>
      <c r="M97" s="478" t="str">
        <f>IF(COUNTBLANK(I98:I101)=2,IF(I98&gt;I100,C98,C100),"")</f>
        <v/>
      </c>
      <c r="Q97" s="261"/>
      <c r="R97" s="440"/>
      <c r="S97" s="265"/>
      <c r="T97" s="441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</row>
    <row r="98" ht="13.5" customHeight="1">
      <c r="A98" s="431" t="s">
        <v>400</v>
      </c>
      <c r="B98" s="319">
        <v>66.0</v>
      </c>
      <c r="C98" s="47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432"/>
      <c r="I98" s="320"/>
      <c r="J98" s="437"/>
      <c r="K98" s="438"/>
      <c r="L98" s="272"/>
      <c r="M98" s="273"/>
      <c r="N98" s="273"/>
      <c r="O98" s="273"/>
      <c r="P98" s="273"/>
      <c r="Q98" s="272"/>
      <c r="R98" s="273"/>
      <c r="S98" s="274"/>
      <c r="T98" s="442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</row>
    <row r="99" ht="13.5" customHeight="1">
      <c r="B99" s="321"/>
      <c r="G99" s="261"/>
      <c r="I99" s="322"/>
      <c r="J99" s="443"/>
      <c r="K99" s="341"/>
      <c r="L99" s="341"/>
      <c r="M99" s="341"/>
      <c r="N99" s="429"/>
      <c r="O99" s="429"/>
      <c r="P99" s="429"/>
      <c r="Q99" s="429"/>
      <c r="R99" s="429"/>
      <c r="S99" s="429"/>
      <c r="T99" s="442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</row>
    <row r="100" ht="13.5" customHeight="1">
      <c r="A100" s="431" t="s">
        <v>401</v>
      </c>
      <c r="B100" s="321"/>
      <c r="C100" s="477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433"/>
      <c r="I100" s="325"/>
      <c r="J100" s="341"/>
      <c r="K100" s="341"/>
      <c r="L100" s="341"/>
      <c r="M100" s="341"/>
      <c r="N100" s="429"/>
      <c r="O100" s="429"/>
      <c r="P100" s="429"/>
      <c r="Q100" s="429"/>
      <c r="R100" s="429"/>
      <c r="S100" s="429"/>
      <c r="T100" s="442"/>
      <c r="U100" s="341"/>
      <c r="V100" s="267" t="s">
        <v>85</v>
      </c>
      <c r="W100" s="268"/>
      <c r="X100" s="268"/>
      <c r="Y100" s="268"/>
      <c r="Z100" s="268"/>
      <c r="AA100" s="268"/>
      <c r="AB100" s="270" t="s">
        <v>86</v>
      </c>
      <c r="AC100" s="271"/>
      <c r="AD100" s="429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341"/>
      <c r="K101" s="341"/>
      <c r="L101" s="341"/>
      <c r="M101" s="341"/>
      <c r="N101" s="429"/>
      <c r="O101" s="429"/>
      <c r="P101" s="429"/>
      <c r="Q101" s="429"/>
      <c r="R101" s="429"/>
      <c r="S101" s="429"/>
      <c r="T101" s="442"/>
      <c r="U101" s="341"/>
      <c r="V101" s="276">
        <v>20.0</v>
      </c>
      <c r="W101" s="457" t="str">
        <f>IF(COUNTBLANK(S95:S98)=2,IF(S95&gt;S97,M95,M97),"")</f>
        <v/>
      </c>
      <c r="AA101" s="261"/>
      <c r="AB101" s="432"/>
      <c r="AC101" s="278"/>
      <c r="AD101" s="429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</row>
    <row r="102" ht="13.5" customHeight="1">
      <c r="A102" s="429"/>
      <c r="B102" s="429"/>
      <c r="C102" s="429"/>
      <c r="D102" s="429"/>
      <c r="E102" s="429"/>
      <c r="F102" s="429"/>
      <c r="G102" s="429"/>
      <c r="H102" s="341"/>
      <c r="I102" s="341"/>
      <c r="J102" s="341"/>
      <c r="K102" s="341"/>
      <c r="L102" s="341"/>
      <c r="M102" s="341"/>
      <c r="N102" s="429"/>
      <c r="O102" s="429"/>
      <c r="P102" s="429"/>
      <c r="Q102" s="429"/>
      <c r="R102" s="429"/>
      <c r="S102" s="429"/>
      <c r="T102" s="442"/>
      <c r="U102" s="444"/>
      <c r="V102" s="280"/>
      <c r="AA102" s="261"/>
      <c r="AC102" s="281"/>
      <c r="AD102" s="429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</row>
    <row r="103" ht="13.5" customHeight="1">
      <c r="A103" s="429"/>
      <c r="B103" s="315" t="s">
        <v>197</v>
      </c>
      <c r="C103" s="430"/>
      <c r="D103" s="430"/>
      <c r="E103" s="430"/>
      <c r="F103" s="430"/>
      <c r="G103" s="430"/>
      <c r="H103" s="317" t="str">
        <f>H91</f>
        <v>08H00 - 09H30</v>
      </c>
      <c r="I103" s="318"/>
      <c r="J103" s="341"/>
      <c r="K103" s="341"/>
      <c r="L103" s="341"/>
      <c r="M103" s="341"/>
      <c r="N103" s="429"/>
      <c r="O103" s="429"/>
      <c r="P103" s="429"/>
      <c r="Q103" s="429"/>
      <c r="R103" s="429"/>
      <c r="S103" s="429"/>
      <c r="T103" s="442"/>
      <c r="U103" s="341"/>
      <c r="V103" s="280"/>
      <c r="W103" s="458" t="str">
        <f>IF(COUNTBLANK(S107:S110)=2,IF(S107&gt;S109,M107,M109),"")</f>
        <v/>
      </c>
      <c r="AA103" s="261"/>
      <c r="AB103" s="445"/>
      <c r="AC103" s="285"/>
      <c r="AD103" s="446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</row>
    <row r="104" ht="13.5" customHeight="1">
      <c r="A104" s="431" t="s">
        <v>402</v>
      </c>
      <c r="B104" s="319">
        <v>68.0</v>
      </c>
      <c r="C104" s="47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432"/>
      <c r="I104" s="320"/>
      <c r="J104" s="341"/>
      <c r="K104" s="341"/>
      <c r="L104" s="341"/>
      <c r="M104" s="341"/>
      <c r="N104" s="429"/>
      <c r="O104" s="429"/>
      <c r="P104" s="429"/>
      <c r="Q104" s="429"/>
      <c r="R104" s="429"/>
      <c r="S104" s="429"/>
      <c r="T104" s="442"/>
      <c r="U104" s="341"/>
      <c r="V104" s="287"/>
      <c r="W104" s="288"/>
      <c r="X104" s="288"/>
      <c r="Y104" s="288"/>
      <c r="Z104" s="288"/>
      <c r="AA104" s="289"/>
      <c r="AB104" s="288"/>
      <c r="AC104" s="290"/>
      <c r="AD104" s="447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</row>
    <row r="105" ht="13.5" customHeight="1">
      <c r="B105" s="321"/>
      <c r="G105" s="261"/>
      <c r="I105" s="322"/>
      <c r="J105" s="341"/>
      <c r="K105" s="341"/>
      <c r="L105" s="341"/>
      <c r="M105" s="341"/>
      <c r="N105" s="429"/>
      <c r="O105" s="429"/>
      <c r="P105" s="429"/>
      <c r="Q105" s="429"/>
      <c r="R105" s="429"/>
      <c r="S105" s="429"/>
      <c r="T105" s="442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47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</row>
    <row r="106" ht="13.5" customHeight="1">
      <c r="A106" s="431" t="s">
        <v>403</v>
      </c>
      <c r="B106" s="321"/>
      <c r="C106" s="477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433"/>
      <c r="I106" s="325"/>
      <c r="J106" s="434"/>
      <c r="K106" s="435"/>
      <c r="L106" s="254" t="s">
        <v>81</v>
      </c>
      <c r="M106" s="436"/>
      <c r="N106" s="436"/>
      <c r="O106" s="436"/>
      <c r="P106" s="436"/>
      <c r="Q106" s="436"/>
      <c r="R106" s="256" t="str">
        <f>R94</f>
        <v>10H15 - 11H45</v>
      </c>
      <c r="S106" s="257"/>
      <c r="T106" s="442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47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437"/>
      <c r="K107" s="438"/>
      <c r="L107" s="260">
        <v>59.0</v>
      </c>
      <c r="M107" s="476" t="str">
        <f>IF(COUNTBLANK(I104:I107)=2,IF(I104&gt;I106,C104,C106),"")</f>
        <v/>
      </c>
      <c r="Q107" s="261"/>
      <c r="R107" s="432"/>
      <c r="S107" s="263"/>
      <c r="T107" s="442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47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</row>
    <row r="108" ht="13.5" customHeight="1">
      <c r="A108" s="429"/>
      <c r="B108" s="429"/>
      <c r="C108" s="429"/>
      <c r="D108" s="429"/>
      <c r="E108" s="429"/>
      <c r="F108" s="429"/>
      <c r="G108" s="429"/>
      <c r="H108" s="341"/>
      <c r="I108" s="341"/>
      <c r="J108" s="437"/>
      <c r="K108" s="439"/>
      <c r="L108" s="261"/>
      <c r="Q108" s="261"/>
      <c r="S108" s="259"/>
      <c r="T108" s="448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47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</row>
    <row r="109" ht="13.5" customHeight="1">
      <c r="A109" s="429"/>
      <c r="B109" s="315" t="s">
        <v>197</v>
      </c>
      <c r="C109" s="430"/>
      <c r="D109" s="430"/>
      <c r="E109" s="430"/>
      <c r="F109" s="430"/>
      <c r="G109" s="430"/>
      <c r="H109" s="317" t="str">
        <f>H91</f>
        <v>08H00 - 09H30</v>
      </c>
      <c r="I109" s="318"/>
      <c r="J109" s="437"/>
      <c r="K109" s="438"/>
      <c r="L109" s="261"/>
      <c r="M109" s="478" t="str">
        <f>IF(COUNTBLANK(I110:I113)=2,IF(I110&gt;I112,C110,C112),"")</f>
        <v/>
      </c>
      <c r="Q109" s="261"/>
      <c r="R109" s="440"/>
      <c r="S109" s="265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47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</row>
    <row r="110" ht="13.5" customHeight="1">
      <c r="A110" s="431" t="s">
        <v>404</v>
      </c>
      <c r="B110" s="319">
        <v>69.0</v>
      </c>
      <c r="C110" s="47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432"/>
      <c r="I110" s="320"/>
      <c r="J110" s="437"/>
      <c r="K110" s="438"/>
      <c r="L110" s="272"/>
      <c r="M110" s="273"/>
      <c r="N110" s="273"/>
      <c r="O110" s="273"/>
      <c r="P110" s="273"/>
      <c r="Q110" s="272"/>
      <c r="R110" s="273"/>
      <c r="S110" s="274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47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</row>
    <row r="111" ht="13.5" customHeight="1">
      <c r="B111" s="321"/>
      <c r="G111" s="261"/>
      <c r="I111" s="322"/>
      <c r="J111" s="443"/>
      <c r="K111" s="341"/>
      <c r="L111" s="341"/>
      <c r="M111" s="341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47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</row>
    <row r="112" ht="13.5" customHeight="1">
      <c r="A112" s="431" t="s">
        <v>405</v>
      </c>
      <c r="B112" s="321"/>
      <c r="C112" s="477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433"/>
      <c r="I112" s="325"/>
      <c r="J112" s="341"/>
      <c r="K112" s="341"/>
      <c r="L112" s="341"/>
      <c r="M112" s="341"/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  <c r="AC112" s="429"/>
      <c r="AD112" s="447"/>
      <c r="AE112" s="449"/>
      <c r="AF112" s="296" t="s">
        <v>89</v>
      </c>
      <c r="AG112" s="450"/>
      <c r="AH112" s="450"/>
      <c r="AI112" s="450"/>
      <c r="AJ112" s="450"/>
      <c r="AK112" s="450"/>
      <c r="AL112" s="298" t="s">
        <v>90</v>
      </c>
      <c r="AM112" s="299"/>
      <c r="AN112" s="341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341"/>
      <c r="K113" s="341"/>
      <c r="L113" s="341"/>
      <c r="M113" s="341"/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47"/>
      <c r="AE113" s="449"/>
      <c r="AF113" s="260">
        <v>12.0</v>
      </c>
      <c r="AG113" s="457" t="str">
        <f>IF(COUNTBLANK(AC101:AC104)=2,IF(AC101&gt;AC103,W101,W103),"")</f>
        <v/>
      </c>
      <c r="AK113" s="261"/>
      <c r="AL113" s="432"/>
      <c r="AM113" s="301"/>
      <c r="AN113" s="341"/>
    </row>
    <row r="114" ht="13.5" customHeight="1">
      <c r="A114" s="429"/>
      <c r="B114" s="429"/>
      <c r="C114" s="429"/>
      <c r="D114" s="429"/>
      <c r="E114" s="429"/>
      <c r="F114" s="429"/>
      <c r="G114" s="429"/>
      <c r="H114" s="341"/>
      <c r="I114" s="341"/>
      <c r="J114" s="341"/>
      <c r="K114" s="341"/>
      <c r="L114" s="341"/>
      <c r="M114" s="341"/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47"/>
      <c r="AE114" s="451"/>
      <c r="AF114" s="261"/>
      <c r="AK114" s="261"/>
      <c r="AM114" s="303"/>
      <c r="AN114" s="341"/>
    </row>
    <row r="115" ht="13.5" customHeight="1">
      <c r="A115" s="429"/>
      <c r="B115" s="315" t="s">
        <v>197</v>
      </c>
      <c r="C115" s="430"/>
      <c r="D115" s="430"/>
      <c r="E115" s="430"/>
      <c r="F115" s="430"/>
      <c r="G115" s="430"/>
      <c r="H115" s="317" t="str">
        <f>H91</f>
        <v>08H00 - 09H30</v>
      </c>
      <c r="I115" s="318"/>
      <c r="J115" s="341"/>
      <c r="K115" s="341"/>
      <c r="L115" s="341"/>
      <c r="M115" s="341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  <c r="AA115" s="429"/>
      <c r="AB115" s="429"/>
      <c r="AC115" s="429"/>
      <c r="AD115" s="447"/>
      <c r="AE115" s="449"/>
      <c r="AF115" s="261"/>
      <c r="AG115" s="463" t="str">
        <f>IF(COUNTBLANK(AC125:AC128)=2,IF(AC125&gt;AC127,W125,W127),"")</f>
        <v/>
      </c>
      <c r="AK115" s="261"/>
      <c r="AL115" s="452"/>
      <c r="AM115" s="306"/>
      <c r="AN115" s="341"/>
    </row>
    <row r="116" ht="13.5" customHeight="1">
      <c r="A116" s="431" t="s">
        <v>406</v>
      </c>
      <c r="B116" s="319">
        <v>71.0</v>
      </c>
      <c r="C116" s="47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432"/>
      <c r="I116" s="320"/>
      <c r="J116" s="341"/>
      <c r="K116" s="341"/>
      <c r="L116" s="341"/>
      <c r="M116" s="341"/>
      <c r="N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  <c r="AA116" s="429"/>
      <c r="AB116" s="429"/>
      <c r="AC116" s="429"/>
      <c r="AD116" s="447"/>
      <c r="AE116" s="449"/>
      <c r="AF116" s="307"/>
      <c r="AG116" s="308"/>
      <c r="AH116" s="308"/>
      <c r="AI116" s="308"/>
      <c r="AJ116" s="308"/>
      <c r="AK116" s="307"/>
      <c r="AL116" s="308"/>
      <c r="AM116" s="299"/>
      <c r="AN116" s="341"/>
    </row>
    <row r="117" ht="13.5" customHeight="1">
      <c r="B117" s="321"/>
      <c r="G117" s="261"/>
      <c r="I117" s="322"/>
      <c r="J117" s="341"/>
      <c r="K117" s="341"/>
      <c r="L117" s="341"/>
      <c r="M117" s="341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47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</row>
    <row r="118" ht="13.5" customHeight="1">
      <c r="A118" s="431" t="s">
        <v>407</v>
      </c>
      <c r="B118" s="321"/>
      <c r="C118" s="477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433"/>
      <c r="I118" s="325"/>
      <c r="J118" s="434"/>
      <c r="K118" s="435"/>
      <c r="L118" s="254" t="s">
        <v>81</v>
      </c>
      <c r="M118" s="436"/>
      <c r="N118" s="436"/>
      <c r="O118" s="436"/>
      <c r="P118" s="436"/>
      <c r="Q118" s="436"/>
      <c r="R118" s="256" t="str">
        <f>R94</f>
        <v>10H15 - 11H45</v>
      </c>
      <c r="S118" s="257"/>
      <c r="T118" s="429"/>
      <c r="U118" s="429"/>
      <c r="V118" s="429"/>
      <c r="W118" s="429"/>
      <c r="X118" s="429"/>
      <c r="Y118" s="429"/>
      <c r="Z118" s="429"/>
      <c r="AA118" s="429"/>
      <c r="AB118" s="429"/>
      <c r="AC118" s="429"/>
      <c r="AD118" s="447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437"/>
      <c r="K119" s="438"/>
      <c r="L119" s="260">
        <v>63.0</v>
      </c>
      <c r="M119" s="476" t="str">
        <f>IF(COUNTBLANK(I116:I119)=2,IF(I116&gt;I118,C116,C118),"")</f>
        <v/>
      </c>
      <c r="Q119" s="261"/>
      <c r="R119" s="432"/>
      <c r="S119" s="263"/>
      <c r="T119" s="429"/>
      <c r="U119" s="429"/>
      <c r="V119" s="429"/>
      <c r="W119" s="429"/>
      <c r="X119" s="429"/>
      <c r="Y119" s="429"/>
      <c r="Z119" s="429"/>
      <c r="AA119" s="429"/>
      <c r="AB119" s="429"/>
      <c r="AC119" s="429"/>
      <c r="AD119" s="447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</row>
    <row r="120" ht="13.5" customHeight="1">
      <c r="A120" s="429"/>
      <c r="B120" s="429"/>
      <c r="C120" s="429"/>
      <c r="D120" s="429"/>
      <c r="E120" s="429"/>
      <c r="F120" s="429"/>
      <c r="G120" s="429"/>
      <c r="H120" s="341"/>
      <c r="I120" s="341"/>
      <c r="J120" s="437"/>
      <c r="K120" s="439"/>
      <c r="L120" s="261"/>
      <c r="Q120" s="261"/>
      <c r="S120" s="25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47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</row>
    <row r="121" ht="13.5" customHeight="1">
      <c r="A121" s="429"/>
      <c r="B121" s="315" t="s">
        <v>197</v>
      </c>
      <c r="C121" s="430"/>
      <c r="D121" s="430"/>
      <c r="E121" s="430"/>
      <c r="F121" s="430"/>
      <c r="G121" s="430"/>
      <c r="H121" s="317" t="str">
        <f>H91</f>
        <v>08H00 - 09H30</v>
      </c>
      <c r="I121" s="318"/>
      <c r="J121" s="437"/>
      <c r="K121" s="438"/>
      <c r="L121" s="261"/>
      <c r="M121" s="478" t="str">
        <f>IF(COUNTBLANK(I122:I125)=2,IF(I122&gt;I124,C122,C124),"")</f>
        <v/>
      </c>
      <c r="Q121" s="261"/>
      <c r="R121" s="440"/>
      <c r="S121" s="265"/>
      <c r="T121" s="441"/>
      <c r="U121" s="429"/>
      <c r="V121" s="429"/>
      <c r="W121" s="429"/>
      <c r="X121" s="429"/>
      <c r="Y121" s="429"/>
      <c r="Z121" s="429"/>
      <c r="AA121" s="429"/>
      <c r="AB121" s="429"/>
      <c r="AC121" s="429"/>
      <c r="AD121" s="447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</row>
    <row r="122" ht="13.5" customHeight="1">
      <c r="A122" s="431" t="s">
        <v>408</v>
      </c>
      <c r="B122" s="319">
        <v>72.0</v>
      </c>
      <c r="C122" s="47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432"/>
      <c r="I122" s="320"/>
      <c r="J122" s="437"/>
      <c r="K122" s="438"/>
      <c r="L122" s="272"/>
      <c r="M122" s="273"/>
      <c r="N122" s="273"/>
      <c r="O122" s="273"/>
      <c r="P122" s="273"/>
      <c r="Q122" s="272"/>
      <c r="R122" s="273"/>
      <c r="S122" s="274"/>
      <c r="T122" s="442"/>
      <c r="U122" s="429"/>
      <c r="V122" s="429"/>
      <c r="W122" s="429"/>
      <c r="X122" s="429"/>
      <c r="Y122" s="429"/>
      <c r="Z122" s="429"/>
      <c r="AA122" s="429"/>
      <c r="AB122" s="429"/>
      <c r="AC122" s="429"/>
      <c r="AD122" s="447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</row>
    <row r="123" ht="13.5" customHeight="1">
      <c r="B123" s="321"/>
      <c r="G123" s="261"/>
      <c r="I123" s="322"/>
      <c r="J123" s="443"/>
      <c r="K123" s="341"/>
      <c r="L123" s="341"/>
      <c r="M123" s="341"/>
      <c r="N123" s="429"/>
      <c r="O123" s="429"/>
      <c r="P123" s="429"/>
      <c r="Q123" s="429"/>
      <c r="R123" s="429"/>
      <c r="S123" s="429"/>
      <c r="T123" s="442"/>
      <c r="U123" s="429"/>
      <c r="V123" s="429"/>
      <c r="W123" s="429"/>
      <c r="X123" s="429"/>
      <c r="Y123" s="429"/>
      <c r="Z123" s="429"/>
      <c r="AA123" s="429"/>
      <c r="AB123" s="429"/>
      <c r="AC123" s="429"/>
      <c r="AD123" s="447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</row>
    <row r="124" ht="13.5" customHeight="1">
      <c r="A124" s="431" t="s">
        <v>409</v>
      </c>
      <c r="B124" s="321"/>
      <c r="C124" s="477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433"/>
      <c r="I124" s="325"/>
      <c r="J124" s="341"/>
      <c r="K124" s="341"/>
      <c r="L124" s="341"/>
      <c r="M124" s="341"/>
      <c r="N124" s="429"/>
      <c r="O124" s="429"/>
      <c r="P124" s="429"/>
      <c r="Q124" s="429"/>
      <c r="R124" s="429"/>
      <c r="S124" s="429"/>
      <c r="T124" s="442"/>
      <c r="U124" s="341"/>
      <c r="V124" s="267" t="s">
        <v>85</v>
      </c>
      <c r="W124" s="268"/>
      <c r="X124" s="268"/>
      <c r="Y124" s="268"/>
      <c r="Z124" s="268"/>
      <c r="AA124" s="268"/>
      <c r="AB124" s="270" t="str">
        <f>AB100</f>
        <v>13H30 - 15H00</v>
      </c>
      <c r="AC124" s="271"/>
      <c r="AD124" s="447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341"/>
      <c r="K125" s="341"/>
      <c r="L125" s="341"/>
      <c r="M125" s="341"/>
      <c r="N125" s="429"/>
      <c r="O125" s="429"/>
      <c r="P125" s="429"/>
      <c r="Q125" s="429"/>
      <c r="R125" s="429"/>
      <c r="S125" s="429"/>
      <c r="T125" s="442"/>
      <c r="U125" s="341"/>
      <c r="V125" s="276">
        <v>21.0</v>
      </c>
      <c r="W125" s="457" t="str">
        <f>IF(COUNTBLANK(S119:S122)=2,IF(S119&gt;S121,M119,M121),"")</f>
        <v/>
      </c>
      <c r="AA125" s="261"/>
      <c r="AB125" s="432"/>
      <c r="AC125" s="278"/>
      <c r="AD125" s="447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</row>
    <row r="126" ht="13.5" customHeight="1">
      <c r="A126" s="429"/>
      <c r="B126" s="479"/>
      <c r="C126" s="429"/>
      <c r="D126" s="429"/>
      <c r="E126" s="429"/>
      <c r="F126" s="429"/>
      <c r="G126" s="429"/>
      <c r="H126" s="341"/>
      <c r="I126" s="341"/>
      <c r="J126" s="341"/>
      <c r="K126" s="341"/>
      <c r="L126" s="341"/>
      <c r="M126" s="341"/>
      <c r="N126" s="429"/>
      <c r="O126" s="429"/>
      <c r="P126" s="429"/>
      <c r="Q126" s="429"/>
      <c r="R126" s="429"/>
      <c r="S126" s="429"/>
      <c r="T126" s="442"/>
      <c r="U126" s="444"/>
      <c r="V126" s="280"/>
      <c r="AA126" s="261"/>
      <c r="AC126" s="281"/>
      <c r="AD126" s="453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</row>
    <row r="127" ht="13.5" customHeight="1">
      <c r="A127" s="429"/>
      <c r="B127" s="315" t="s">
        <v>197</v>
      </c>
      <c r="C127" s="430"/>
      <c r="D127" s="430"/>
      <c r="E127" s="430"/>
      <c r="F127" s="430"/>
      <c r="G127" s="430"/>
      <c r="H127" s="317" t="str">
        <f>H91</f>
        <v>08H00 - 09H30</v>
      </c>
      <c r="I127" s="318"/>
      <c r="J127" s="341"/>
      <c r="K127" s="429"/>
      <c r="L127" s="429"/>
      <c r="M127" s="429"/>
      <c r="N127" s="429"/>
      <c r="O127" s="429"/>
      <c r="P127" s="429"/>
      <c r="Q127" s="429"/>
      <c r="R127" s="429"/>
      <c r="S127" s="429"/>
      <c r="T127" s="454"/>
      <c r="U127" s="341"/>
      <c r="V127" s="280"/>
      <c r="W127" s="458" t="str">
        <f>IF(COUNTBLANK(S131:S134)=2,IF(S131&gt;S133,M131,M133),"")</f>
        <v/>
      </c>
      <c r="AA127" s="261"/>
      <c r="AB127" s="445"/>
      <c r="AC127" s="285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</row>
    <row r="128" ht="13.5" customHeight="1">
      <c r="A128" s="431" t="s">
        <v>410</v>
      </c>
      <c r="B128" s="319">
        <v>74.0</v>
      </c>
      <c r="C128" s="47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432"/>
      <c r="I128" s="320"/>
      <c r="J128" s="431"/>
      <c r="K128" s="429"/>
      <c r="L128" s="429"/>
      <c r="M128" s="429"/>
      <c r="N128" s="429"/>
      <c r="O128" s="429"/>
      <c r="P128" s="429"/>
      <c r="Q128" s="429"/>
      <c r="R128" s="429"/>
      <c r="S128" s="429"/>
      <c r="T128" s="454"/>
      <c r="U128" s="341"/>
      <c r="V128" s="287"/>
      <c r="W128" s="288"/>
      <c r="X128" s="288"/>
      <c r="Y128" s="288"/>
      <c r="Z128" s="288"/>
      <c r="AA128" s="289"/>
      <c r="AB128" s="288"/>
      <c r="AC128" s="290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</row>
    <row r="129" ht="13.5" customHeight="1">
      <c r="B129" s="321"/>
      <c r="G129" s="261"/>
      <c r="I129" s="322"/>
      <c r="J129" s="341"/>
      <c r="K129" s="341"/>
      <c r="L129" s="429"/>
      <c r="M129" s="429"/>
      <c r="N129" s="429"/>
      <c r="O129" s="429"/>
      <c r="P129" s="429"/>
      <c r="Q129" s="429"/>
      <c r="R129" s="429"/>
      <c r="S129" s="429"/>
      <c r="T129" s="454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</row>
    <row r="130" ht="13.5" customHeight="1">
      <c r="A130" s="431" t="s">
        <v>411</v>
      </c>
      <c r="B130" s="321"/>
      <c r="C130" s="477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433"/>
      <c r="I130" s="325"/>
      <c r="J130" s="434"/>
      <c r="K130" s="435"/>
      <c r="L130" s="254" t="s">
        <v>81</v>
      </c>
      <c r="M130" s="436"/>
      <c r="N130" s="436"/>
      <c r="O130" s="436"/>
      <c r="P130" s="436"/>
      <c r="Q130" s="436"/>
      <c r="R130" s="256" t="str">
        <f>R94</f>
        <v>10H15 - 11H45</v>
      </c>
      <c r="S130" s="257"/>
      <c r="T130" s="454"/>
      <c r="U130" s="429"/>
      <c r="V130" s="429"/>
      <c r="W130" s="429"/>
      <c r="X130" s="429"/>
      <c r="Y130" s="429"/>
      <c r="Z130" s="429"/>
      <c r="AA130" s="429"/>
      <c r="AB130" s="429"/>
      <c r="AC130" s="429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437"/>
      <c r="K131" s="438"/>
      <c r="L131" s="260">
        <v>61.0</v>
      </c>
      <c r="M131" s="476" t="str">
        <f>IF(COUNTBLANK(I128:I131)=2,IF(I128&gt;I130,C128,C130),"")</f>
        <v/>
      </c>
      <c r="Q131" s="261"/>
      <c r="R131" s="432"/>
      <c r="S131" s="263"/>
      <c r="T131" s="454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</row>
    <row r="132" ht="13.5" customHeight="1">
      <c r="A132" s="429"/>
      <c r="B132" s="429"/>
      <c r="C132" s="429"/>
      <c r="D132" s="429"/>
      <c r="E132" s="429"/>
      <c r="F132" s="429"/>
      <c r="G132" s="429"/>
      <c r="H132" s="341"/>
      <c r="I132" s="341"/>
      <c r="J132" s="437"/>
      <c r="K132" s="439"/>
      <c r="L132" s="261"/>
      <c r="Q132" s="261"/>
      <c r="S132" s="259"/>
      <c r="T132" s="455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341"/>
      <c r="AE132" s="341"/>
      <c r="AF132" s="341"/>
      <c r="AG132" s="341"/>
      <c r="AH132" s="341"/>
      <c r="AI132" s="352"/>
      <c r="AJ132" s="341"/>
      <c r="AK132" s="341"/>
      <c r="AL132" s="341"/>
      <c r="AM132" s="341"/>
      <c r="AN132" s="341"/>
    </row>
    <row r="133" ht="13.5" customHeight="1">
      <c r="A133" s="429"/>
      <c r="B133" s="315" t="s">
        <v>197</v>
      </c>
      <c r="C133" s="430"/>
      <c r="D133" s="430"/>
      <c r="E133" s="430"/>
      <c r="F133" s="430"/>
      <c r="G133" s="430"/>
      <c r="H133" s="317" t="str">
        <f>H91</f>
        <v>08H00 - 09H30</v>
      </c>
      <c r="I133" s="318"/>
      <c r="J133" s="437"/>
      <c r="K133" s="438"/>
      <c r="L133" s="261"/>
      <c r="M133" s="478" t="str">
        <f>IF(COUNTBLANK(I134:I137)=2,IF(I134&gt;I136,C134,C136),"")</f>
        <v/>
      </c>
      <c r="Q133" s="261"/>
      <c r="R133" s="440"/>
      <c r="S133" s="265"/>
      <c r="T133" s="341"/>
      <c r="U133" s="429"/>
      <c r="V133" s="429"/>
      <c r="W133" s="429"/>
      <c r="X133" s="429"/>
      <c r="Y133" s="429"/>
      <c r="Z133" s="429"/>
      <c r="AA133" s="429"/>
      <c r="AB133" s="429"/>
      <c r="AC133" s="429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</row>
    <row r="134" ht="13.5" customHeight="1">
      <c r="A134" s="431" t="s">
        <v>412</v>
      </c>
      <c r="B134" s="319">
        <v>75.0</v>
      </c>
      <c r="C134" s="47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432"/>
      <c r="I134" s="320"/>
      <c r="J134" s="437"/>
      <c r="K134" s="438"/>
      <c r="L134" s="272"/>
      <c r="M134" s="273"/>
      <c r="N134" s="273"/>
      <c r="O134" s="273"/>
      <c r="P134" s="273"/>
      <c r="Q134" s="272"/>
      <c r="R134" s="273"/>
      <c r="S134" s="274"/>
      <c r="T134" s="341"/>
      <c r="U134" s="429"/>
      <c r="V134" s="429"/>
      <c r="W134" s="429"/>
      <c r="X134" s="429"/>
      <c r="Y134" s="429"/>
      <c r="Z134" s="429"/>
      <c r="AA134" s="429"/>
      <c r="AB134" s="429"/>
      <c r="AC134" s="429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</row>
    <row r="135" ht="13.5" customHeight="1">
      <c r="B135" s="321"/>
      <c r="G135" s="261"/>
      <c r="I135" s="322"/>
      <c r="J135" s="443"/>
      <c r="K135" s="341"/>
      <c r="L135" s="429"/>
      <c r="M135" s="429"/>
      <c r="N135" s="429"/>
      <c r="O135" s="429"/>
      <c r="P135" s="429"/>
      <c r="Q135" s="429"/>
      <c r="R135" s="429"/>
      <c r="S135" s="429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</row>
    <row r="136" ht="13.5" customHeight="1">
      <c r="A136" s="431" t="s">
        <v>413</v>
      </c>
      <c r="B136" s="321"/>
      <c r="C136" s="477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433"/>
      <c r="I136" s="325"/>
      <c r="J136" s="341"/>
      <c r="K136" s="341"/>
      <c r="L136" s="429"/>
      <c r="M136" s="429"/>
      <c r="N136" s="429"/>
      <c r="O136" s="429"/>
      <c r="P136" s="429"/>
      <c r="Q136" s="429"/>
      <c r="R136" s="429"/>
      <c r="S136" s="429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341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431"/>
      <c r="K137" s="429"/>
      <c r="L137" s="429"/>
      <c r="M137" s="429"/>
      <c r="N137" s="429"/>
      <c r="O137" s="429"/>
      <c r="P137" s="429"/>
      <c r="Q137" s="429"/>
      <c r="R137" s="429"/>
      <c r="S137" s="429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341"/>
    </row>
    <row r="138" ht="27.0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</row>
    <row r="139" ht="27.0" hidden="1" customHeight="1">
      <c r="A139" s="38" t="s">
        <v>414</v>
      </c>
    </row>
    <row r="140" ht="27.0" hidden="1" customHeight="1">
      <c r="H140" s="8"/>
      <c r="I140" s="8"/>
      <c r="J140" s="8"/>
      <c r="K140" s="8"/>
      <c r="L140" s="8"/>
      <c r="M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ht="13.5" hidden="1" customHeight="1">
      <c r="A141" s="8"/>
      <c r="B141" s="8"/>
      <c r="C141" s="8"/>
      <c r="D141" s="8"/>
      <c r="E141" s="8"/>
      <c r="F141" s="8"/>
      <c r="G141" s="8"/>
      <c r="H141" s="8"/>
      <c r="I141" s="8"/>
      <c r="L141" s="267" t="s">
        <v>85</v>
      </c>
      <c r="M141" s="269"/>
      <c r="N141" s="269"/>
      <c r="O141" s="269"/>
      <c r="P141" s="269"/>
      <c r="Q141" s="269"/>
      <c r="R141" s="311"/>
      <c r="S141" s="271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N141" s="8"/>
    </row>
    <row r="142" ht="13.5" hidden="1" customHeight="1">
      <c r="A142" s="8"/>
      <c r="B142" s="8"/>
      <c r="C142" s="8"/>
      <c r="D142" s="8"/>
      <c r="E142" s="8"/>
      <c r="F142" s="8"/>
      <c r="G142" s="8"/>
      <c r="J142" s="258" t="s">
        <v>415</v>
      </c>
      <c r="L142" s="312"/>
      <c r="M142" s="277" t="str">
        <f>IFERROR(VLOOKUP(J142,$L$60:$Q$63,2,FALSE),IFERROR(VLOOKUP(J142,$V$60:$AA$63,2,FALSE),IFERROR(VLOOKUP(J142,$B$60:$G$63,2,FALSE),IFERROR(VLOOKUP(J142,$AF$60:$AK$63,2,FALSE),""))))</f>
        <v>-</v>
      </c>
      <c r="Q142" s="261"/>
      <c r="R142" s="262"/>
      <c r="S142" s="27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N142" s="8"/>
    </row>
    <row r="143" ht="13.5" hidden="1" customHeight="1">
      <c r="A143" s="8"/>
      <c r="B143" s="8"/>
      <c r="C143" s="8"/>
      <c r="D143" s="8"/>
      <c r="E143" s="8"/>
      <c r="F143" s="8"/>
      <c r="G143" s="8"/>
      <c r="L143" s="280"/>
      <c r="Q143" s="261"/>
      <c r="S143" s="281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N143" s="8"/>
    </row>
    <row r="144" ht="13.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258" t="s">
        <v>416</v>
      </c>
      <c r="L144" s="280"/>
      <c r="M144" s="283" t="str">
        <f>IFERROR(VLOOKUP(J144,$L$60:$Q$63,2,FALSE),IFERROR(VLOOKUP(J144,$V$60:$AA$63,2,FALSE),IFERROR(VLOOKUP(J144,$B$60:$G$63,2,FALSE),IFERROR(VLOOKUP(J144,$AF$60:$AK$63,2,FALSE),""))))</f>
        <v>-</v>
      </c>
      <c r="Q144" s="261"/>
      <c r="R144" s="284"/>
      <c r="S144" s="285"/>
      <c r="T144" s="286"/>
      <c r="U144" s="8"/>
      <c r="V144" s="8"/>
      <c r="W144" s="8"/>
      <c r="X144" s="8"/>
      <c r="Y144" s="8"/>
      <c r="Z144" s="8"/>
      <c r="AA144" s="8"/>
      <c r="AB144" s="8"/>
      <c r="AC144" s="8"/>
      <c r="AN144" s="8"/>
    </row>
    <row r="145" ht="13.5" hidden="1" customHeight="1">
      <c r="A145" s="8"/>
      <c r="B145" s="8"/>
      <c r="C145" s="8"/>
      <c r="D145" s="8"/>
      <c r="E145" s="8"/>
      <c r="F145" s="8"/>
      <c r="G145" s="8"/>
      <c r="H145" s="8"/>
      <c r="I145" s="8"/>
      <c r="L145" s="287"/>
      <c r="M145" s="288"/>
      <c r="N145" s="288"/>
      <c r="O145" s="288"/>
      <c r="P145" s="288"/>
      <c r="Q145" s="289"/>
      <c r="R145" s="288"/>
      <c r="S145" s="290"/>
      <c r="T145" s="291"/>
      <c r="U145" s="8"/>
      <c r="V145" s="8"/>
      <c r="W145" s="8"/>
      <c r="X145" s="8"/>
      <c r="Y145" s="8"/>
      <c r="Z145" s="8"/>
      <c r="AA145" s="8"/>
      <c r="AB145" s="8"/>
      <c r="AC145" s="8"/>
      <c r="AN145" s="8"/>
    </row>
    <row r="146" ht="13.5" hidden="1" customHeight="1">
      <c r="A146" s="8"/>
      <c r="B146" s="8"/>
      <c r="C146" s="8"/>
      <c r="D146" s="8"/>
      <c r="E146" s="8"/>
      <c r="F146" s="8"/>
      <c r="G146" s="8"/>
      <c r="H146" s="8"/>
      <c r="I146" s="8"/>
      <c r="L146" s="8"/>
      <c r="M146" s="8"/>
      <c r="N146" s="8"/>
      <c r="O146" s="8"/>
      <c r="P146" s="8"/>
      <c r="Q146" s="8"/>
      <c r="R146" s="8"/>
      <c r="S146" s="8"/>
      <c r="T146" s="293"/>
      <c r="U146" s="8"/>
      <c r="V146" s="294"/>
      <c r="W146" s="294"/>
      <c r="X146" s="294"/>
      <c r="Y146" s="294"/>
      <c r="Z146" s="294"/>
      <c r="AA146" s="294"/>
      <c r="AB146" s="294"/>
      <c r="AC146" s="294"/>
      <c r="AN146" s="8"/>
    </row>
    <row r="147" ht="13.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258"/>
      <c r="L147" s="8"/>
      <c r="M147" s="8"/>
      <c r="N147" s="8"/>
      <c r="O147" s="8"/>
      <c r="P147" s="8"/>
      <c r="Q147" s="8"/>
      <c r="R147" s="8"/>
      <c r="S147" s="8"/>
      <c r="T147" s="293"/>
      <c r="U147" s="295"/>
      <c r="V147" s="296" t="s">
        <v>89</v>
      </c>
      <c r="W147" s="297"/>
      <c r="X147" s="297"/>
      <c r="Y147" s="297"/>
      <c r="Z147" s="297"/>
      <c r="AA147" s="297"/>
      <c r="AB147" s="313"/>
      <c r="AC147" s="299"/>
      <c r="AN147" s="8"/>
    </row>
    <row r="148" ht="13.5" hidden="1" customHeight="1">
      <c r="A148" s="8"/>
      <c r="B148" s="8"/>
      <c r="C148" s="8"/>
      <c r="D148" s="8"/>
      <c r="E148" s="8"/>
      <c r="F148" s="8"/>
      <c r="G148" s="8"/>
      <c r="H148" s="8"/>
      <c r="I148" s="8"/>
      <c r="L148" s="8"/>
      <c r="M148" s="8"/>
      <c r="N148" s="8"/>
      <c r="O148" s="8"/>
      <c r="P148" s="8"/>
      <c r="Q148" s="8"/>
      <c r="R148" s="8"/>
      <c r="S148" s="8"/>
      <c r="T148" s="293"/>
      <c r="U148" s="295"/>
      <c r="V148" s="314">
        <v>1.0</v>
      </c>
      <c r="W148" s="277" t="str">
        <f>IF(COUNTBLANK(S142:S145)=2,IF(S142&gt;S144,M142,M144),"")</f>
        <v/>
      </c>
      <c r="AA148" s="261"/>
      <c r="AB148" s="262"/>
      <c r="AC148" s="301"/>
      <c r="AN148" s="8"/>
    </row>
    <row r="149" ht="13.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93"/>
      <c r="U149" s="302"/>
      <c r="V149" s="261"/>
      <c r="AA149" s="261"/>
      <c r="AC149" s="303"/>
      <c r="AN149" s="8"/>
    </row>
    <row r="150" ht="13.5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293"/>
      <c r="U150" s="295"/>
      <c r="V150" s="261"/>
      <c r="W150" s="304" t="str">
        <f>IF(COUNTBLANK(S154:S157)=2,IF(S154&gt;S156,M154,M156),"")</f>
        <v/>
      </c>
      <c r="AA150" s="261"/>
      <c r="AB150" s="305"/>
      <c r="AC150" s="306"/>
      <c r="AN150" s="8"/>
    </row>
    <row r="151" ht="13.5" hidden="1" customHeight="1">
      <c r="A151" s="8"/>
      <c r="B151" s="8"/>
      <c r="C151" s="8"/>
      <c r="D151" s="8"/>
      <c r="E151" s="8"/>
      <c r="F151" s="8"/>
      <c r="G151" s="8"/>
      <c r="H151" s="8"/>
      <c r="I151" s="8"/>
      <c r="L151" s="8"/>
      <c r="M151" s="8"/>
      <c r="N151" s="8"/>
      <c r="O151" s="8"/>
      <c r="P151" s="8"/>
      <c r="Q151" s="8"/>
      <c r="R151" s="8"/>
      <c r="S151" s="8"/>
      <c r="T151" s="293"/>
      <c r="U151" s="295"/>
      <c r="V151" s="307"/>
      <c r="W151" s="308"/>
      <c r="X151" s="308"/>
      <c r="Y151" s="308"/>
      <c r="Z151" s="308"/>
      <c r="AA151" s="307"/>
      <c r="AB151" s="308"/>
      <c r="AC151" s="299"/>
      <c r="AN151" s="8"/>
    </row>
    <row r="152" ht="13.5" hidden="1" customHeight="1">
      <c r="A152" s="8"/>
      <c r="B152" s="8"/>
      <c r="C152" s="8"/>
      <c r="D152" s="8"/>
      <c r="E152" s="8"/>
      <c r="F152" s="8"/>
      <c r="G152" s="8"/>
      <c r="H152" s="8"/>
      <c r="I152" s="8"/>
      <c r="L152" s="8"/>
      <c r="M152" s="8"/>
      <c r="N152" s="8"/>
      <c r="O152" s="8"/>
      <c r="P152" s="8"/>
      <c r="Q152" s="8"/>
      <c r="R152" s="8"/>
      <c r="S152" s="8"/>
      <c r="T152" s="293"/>
      <c r="U152" s="8"/>
      <c r="V152" s="8"/>
      <c r="W152" s="8"/>
      <c r="X152" s="8"/>
      <c r="Y152" s="8"/>
      <c r="Z152" s="8"/>
      <c r="AA152" s="8"/>
      <c r="AB152" s="8"/>
      <c r="AC152" s="8"/>
      <c r="AN152" s="8"/>
    </row>
    <row r="153" ht="13.5" hidden="1" customHeight="1">
      <c r="A153" s="8"/>
      <c r="B153" s="8"/>
      <c r="C153" s="8"/>
      <c r="D153" s="8"/>
      <c r="E153" s="8"/>
      <c r="F153" s="8"/>
      <c r="G153" s="8"/>
      <c r="H153" s="8"/>
      <c r="I153" s="8"/>
      <c r="L153" s="267" t="s">
        <v>85</v>
      </c>
      <c r="M153" s="269"/>
      <c r="N153" s="269"/>
      <c r="O153" s="269"/>
      <c r="P153" s="269"/>
      <c r="Q153" s="269"/>
      <c r="R153" s="311"/>
      <c r="S153" s="271"/>
      <c r="T153" s="309"/>
      <c r="U153" s="8"/>
      <c r="V153" s="8"/>
      <c r="W153" s="8"/>
      <c r="X153" s="8"/>
      <c r="Y153" s="8"/>
      <c r="Z153" s="8"/>
      <c r="AA153" s="8"/>
      <c r="AB153" s="8"/>
      <c r="AC153" s="8"/>
      <c r="AN153" s="8"/>
    </row>
    <row r="154" ht="13.5" hidden="1" customHeight="1">
      <c r="A154" s="8"/>
      <c r="B154" s="8"/>
      <c r="C154" s="8"/>
      <c r="D154" s="8"/>
      <c r="E154" s="8"/>
      <c r="F154" s="8"/>
      <c r="G154" s="8"/>
      <c r="H154" s="8"/>
      <c r="I154" s="8"/>
      <c r="J154" s="258" t="s">
        <v>417</v>
      </c>
      <c r="L154" s="312"/>
      <c r="M154" s="277" t="str">
        <f>IFERROR(VLOOKUP(J154,$L$60:$Q$63,2,FALSE),IFERROR(VLOOKUP(J154,$V$60:$AA$63,2,FALSE),IFERROR(VLOOKUP(J154,$B$60:$G$63,2,FALSE),IFERROR(VLOOKUP(J154,$AF$60:$AK$63,2,FALSE),""))))</f>
        <v>-</v>
      </c>
      <c r="Q154" s="261"/>
      <c r="R154" s="262"/>
      <c r="S154" s="278"/>
      <c r="T154" s="309"/>
      <c r="U154" s="8"/>
      <c r="V154" s="8"/>
      <c r="W154" s="8"/>
      <c r="X154" s="8"/>
      <c r="Y154" s="8"/>
      <c r="Z154" s="8"/>
      <c r="AA154" s="8"/>
      <c r="AB154" s="8"/>
      <c r="AC154" s="8"/>
      <c r="AN154" s="8"/>
    </row>
    <row r="155" ht="13.5" hidden="1" customHeight="1">
      <c r="A155" s="8"/>
      <c r="B155" s="8"/>
      <c r="C155" s="8"/>
      <c r="D155" s="8"/>
      <c r="E155" s="8"/>
      <c r="F155" s="8"/>
      <c r="G155" s="8"/>
      <c r="H155" s="8"/>
      <c r="I155" s="8"/>
      <c r="L155" s="280"/>
      <c r="Q155" s="261"/>
      <c r="S155" s="281"/>
      <c r="T155" s="310"/>
      <c r="U155" s="8"/>
      <c r="V155" s="8"/>
      <c r="W155" s="8"/>
      <c r="X155" s="8"/>
      <c r="Y155" s="8"/>
      <c r="Z155" s="8"/>
      <c r="AA155" s="8"/>
      <c r="AB155" s="8"/>
      <c r="AC155" s="8"/>
      <c r="AN155" s="8"/>
    </row>
    <row r="156" ht="13.5" hidden="1" customHeight="1">
      <c r="A156" s="8"/>
      <c r="B156" s="8"/>
      <c r="C156" s="8"/>
      <c r="D156" s="8"/>
      <c r="E156" s="8"/>
      <c r="F156" s="8"/>
      <c r="G156" s="8"/>
      <c r="H156" s="8"/>
      <c r="I156" s="8"/>
      <c r="J156" s="258" t="s">
        <v>418</v>
      </c>
      <c r="L156" s="280"/>
      <c r="M156" s="283" t="str">
        <f>IFERROR(VLOOKUP(J156,$L$60:$Q$63,2,FALSE),IFERROR(VLOOKUP(J156,$V$60:$AA$63,2,FALSE),IFERROR(VLOOKUP(J156,$B$60:$G$63,2,FALSE),IFERROR(VLOOKUP(J156,$AF$60:$AK$63,2,FALSE),""))))</f>
        <v>-</v>
      </c>
      <c r="Q156" s="261"/>
      <c r="R156" s="284"/>
      <c r="S156" s="285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N156" s="8"/>
    </row>
    <row r="157" ht="13.5" hidden="1" customHeight="1">
      <c r="A157" s="8"/>
      <c r="B157" s="8"/>
      <c r="C157" s="8"/>
      <c r="D157" s="8"/>
      <c r="E157" s="8"/>
      <c r="F157" s="8"/>
      <c r="G157" s="8"/>
      <c r="H157" s="8"/>
      <c r="I157" s="8"/>
      <c r="L157" s="287"/>
      <c r="M157" s="288"/>
      <c r="N157" s="288"/>
      <c r="O157" s="288"/>
      <c r="P157" s="288"/>
      <c r="Q157" s="289"/>
      <c r="R157" s="288"/>
      <c r="S157" s="290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N157" s="8"/>
    </row>
    <row r="158" ht="27.0" hidden="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</sheetData>
  <mergeCells count="580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M79:Q79"/>
    <mergeCell ref="M80:Q80"/>
    <mergeCell ref="M81:Q81"/>
    <mergeCell ref="R81:S81"/>
    <mergeCell ref="AG79:AK79"/>
    <mergeCell ref="AG80:AK80"/>
    <mergeCell ref="AG81:AK81"/>
    <mergeCell ref="AL81:AM81"/>
    <mergeCell ref="AG83:AK83"/>
    <mergeCell ref="AG84:AK84"/>
    <mergeCell ref="AG85:AK85"/>
    <mergeCell ref="AG86:AK86"/>
    <mergeCell ref="C79:G79"/>
    <mergeCell ref="L79:L80"/>
    <mergeCell ref="V79:V80"/>
    <mergeCell ref="W79:AA79"/>
    <mergeCell ref="AF79:AF80"/>
    <mergeCell ref="C80:G80"/>
    <mergeCell ref="W80:AA80"/>
    <mergeCell ref="M83:Q83"/>
    <mergeCell ref="M84:Q84"/>
    <mergeCell ref="M85:Q85"/>
    <mergeCell ref="M86:Q86"/>
    <mergeCell ref="W85:AA85"/>
    <mergeCell ref="W86:AA86"/>
    <mergeCell ref="A89:AN89"/>
    <mergeCell ref="C81:G81"/>
    <mergeCell ref="H81:I81"/>
    <mergeCell ref="W81:AA81"/>
    <mergeCell ref="AB81:AC81"/>
    <mergeCell ref="C83:G83"/>
    <mergeCell ref="W83:AA83"/>
    <mergeCell ref="W84:AA84"/>
    <mergeCell ref="H92:H93"/>
    <mergeCell ref="I92:I93"/>
    <mergeCell ref="R94:S94"/>
    <mergeCell ref="C92:G93"/>
    <mergeCell ref="C94:G95"/>
    <mergeCell ref="M97:Q98"/>
    <mergeCell ref="R97:R98"/>
    <mergeCell ref="H94:H95"/>
    <mergeCell ref="I94:I95"/>
    <mergeCell ref="L95:L98"/>
    <mergeCell ref="M95:Q96"/>
    <mergeCell ref="R95:R96"/>
    <mergeCell ref="S95:S96"/>
    <mergeCell ref="H97:I97"/>
    <mergeCell ref="S97:S98"/>
    <mergeCell ref="W101:AA102"/>
    <mergeCell ref="W103:AA104"/>
    <mergeCell ref="AB103:AB104"/>
    <mergeCell ref="AC103:AC104"/>
    <mergeCell ref="H100:H101"/>
    <mergeCell ref="I100:I101"/>
    <mergeCell ref="AB100:AC100"/>
    <mergeCell ref="V101:V104"/>
    <mergeCell ref="AB101:AB102"/>
    <mergeCell ref="AC101:AC102"/>
    <mergeCell ref="H103:I103"/>
    <mergeCell ref="A104:A105"/>
    <mergeCell ref="B104:B107"/>
    <mergeCell ref="C104:G105"/>
    <mergeCell ref="H104:H105"/>
    <mergeCell ref="I104:I105"/>
    <mergeCell ref="A106:A107"/>
    <mergeCell ref="C106:G107"/>
    <mergeCell ref="M107:Q108"/>
    <mergeCell ref="M109:Q110"/>
    <mergeCell ref="H106:H107"/>
    <mergeCell ref="I106:I107"/>
    <mergeCell ref="R106:S106"/>
    <mergeCell ref="L107:L110"/>
    <mergeCell ref="R107:R108"/>
    <mergeCell ref="S107:S108"/>
    <mergeCell ref="H109:I109"/>
    <mergeCell ref="R109:R110"/>
    <mergeCell ref="S109:S110"/>
    <mergeCell ref="A110:A111"/>
    <mergeCell ref="B110:B113"/>
    <mergeCell ref="H110:H111"/>
    <mergeCell ref="I110:I111"/>
    <mergeCell ref="A112:A113"/>
    <mergeCell ref="AL115:AL116"/>
    <mergeCell ref="AM115:AM116"/>
    <mergeCell ref="H112:H113"/>
    <mergeCell ref="I112:I113"/>
    <mergeCell ref="AL112:AM112"/>
    <mergeCell ref="AF113:AF116"/>
    <mergeCell ref="AL113:AL114"/>
    <mergeCell ref="AM113:AM114"/>
    <mergeCell ref="H115:I115"/>
    <mergeCell ref="H118:H119"/>
    <mergeCell ref="I118:I119"/>
    <mergeCell ref="R118:S118"/>
    <mergeCell ref="M119:Q120"/>
    <mergeCell ref="R119:R120"/>
    <mergeCell ref="S119:S120"/>
    <mergeCell ref="AB127:AB128"/>
    <mergeCell ref="AC127:AC128"/>
    <mergeCell ref="AG113:AK114"/>
    <mergeCell ref="AG115:AK116"/>
    <mergeCell ref="AB124:AC124"/>
    <mergeCell ref="W125:AA126"/>
    <mergeCell ref="AB125:AB126"/>
    <mergeCell ref="AC125:AC126"/>
    <mergeCell ref="W127:AA128"/>
    <mergeCell ref="A134:A135"/>
    <mergeCell ref="A136:A137"/>
    <mergeCell ref="A122:A123"/>
    <mergeCell ref="B122:B125"/>
    <mergeCell ref="A124:A125"/>
    <mergeCell ref="A128:A129"/>
    <mergeCell ref="B128:B131"/>
    <mergeCell ref="A130:A131"/>
    <mergeCell ref="B134:B137"/>
    <mergeCell ref="AB150:AB151"/>
    <mergeCell ref="AC150:AC151"/>
    <mergeCell ref="T144:T145"/>
    <mergeCell ref="AB147:AC147"/>
    <mergeCell ref="V148:V151"/>
    <mergeCell ref="W148:AA149"/>
    <mergeCell ref="AB148:AB149"/>
    <mergeCell ref="AC148:AC149"/>
    <mergeCell ref="W150:AA151"/>
    <mergeCell ref="R153:S153"/>
    <mergeCell ref="R141:S141"/>
    <mergeCell ref="M142:Q143"/>
    <mergeCell ref="R142:R143"/>
    <mergeCell ref="S142:S143"/>
    <mergeCell ref="M144:Q145"/>
    <mergeCell ref="R144:R145"/>
    <mergeCell ref="S144:S145"/>
    <mergeCell ref="M156:Q157"/>
    <mergeCell ref="R156:R157"/>
    <mergeCell ref="J154:K155"/>
    <mergeCell ref="L154:L157"/>
    <mergeCell ref="M154:Q155"/>
    <mergeCell ref="R154:R155"/>
    <mergeCell ref="S154:S155"/>
    <mergeCell ref="T154:T155"/>
    <mergeCell ref="J156:K157"/>
    <mergeCell ref="S156:S157"/>
    <mergeCell ref="C110:G111"/>
    <mergeCell ref="C112:G113"/>
    <mergeCell ref="A116:A117"/>
    <mergeCell ref="B116:B119"/>
    <mergeCell ref="H116:H117"/>
    <mergeCell ref="I116:I117"/>
    <mergeCell ref="A118:A119"/>
    <mergeCell ref="C116:G117"/>
    <mergeCell ref="C118:G119"/>
    <mergeCell ref="L119:L122"/>
    <mergeCell ref="H121:I121"/>
    <mergeCell ref="M121:Q122"/>
    <mergeCell ref="R121:R122"/>
    <mergeCell ref="S121:S122"/>
    <mergeCell ref="R130:S130"/>
    <mergeCell ref="M131:Q132"/>
    <mergeCell ref="R131:R132"/>
    <mergeCell ref="S131:S132"/>
    <mergeCell ref="M133:Q134"/>
    <mergeCell ref="R133:R134"/>
    <mergeCell ref="S133:S134"/>
    <mergeCell ref="AD133:AD134"/>
    <mergeCell ref="C122:G123"/>
    <mergeCell ref="H122:H123"/>
    <mergeCell ref="I122:I123"/>
    <mergeCell ref="C124:G125"/>
    <mergeCell ref="H124:H125"/>
    <mergeCell ref="I124:I125"/>
    <mergeCell ref="V125:V128"/>
    <mergeCell ref="I130:I131"/>
    <mergeCell ref="H133:I133"/>
    <mergeCell ref="J142:K143"/>
    <mergeCell ref="L142:L145"/>
    <mergeCell ref="J144:K145"/>
    <mergeCell ref="J147:K148"/>
    <mergeCell ref="H127:I127"/>
    <mergeCell ref="C128:G129"/>
    <mergeCell ref="H128:H129"/>
    <mergeCell ref="I128:I129"/>
    <mergeCell ref="C130:G131"/>
    <mergeCell ref="H130:H131"/>
    <mergeCell ref="L131:L134"/>
    <mergeCell ref="C134:G135"/>
    <mergeCell ref="H134:H135"/>
    <mergeCell ref="I134:I135"/>
    <mergeCell ref="C136:G137"/>
    <mergeCell ref="H136:H137"/>
    <mergeCell ref="I136:I137"/>
    <mergeCell ref="A139:AN139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60:AA60"/>
    <mergeCell ref="W61:AA61"/>
    <mergeCell ref="W62:AA62"/>
    <mergeCell ref="W63:AA63"/>
    <mergeCell ref="V65:AC65"/>
    <mergeCell ref="W67:AA67"/>
    <mergeCell ref="W68:AA68"/>
    <mergeCell ref="M61:Q61"/>
    <mergeCell ref="M62:Q62"/>
    <mergeCell ref="M63:Q63"/>
    <mergeCell ref="L65:S65"/>
    <mergeCell ref="M67:Q67"/>
    <mergeCell ref="V67:V68"/>
    <mergeCell ref="M68:Q68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B67:B68"/>
    <mergeCell ref="B69:B70"/>
    <mergeCell ref="AG68:AK68"/>
    <mergeCell ref="AG69:AK69"/>
    <mergeCell ref="AG61:AK61"/>
    <mergeCell ref="AG62:AK62"/>
    <mergeCell ref="AG63:AK63"/>
    <mergeCell ref="AF65:AM65"/>
    <mergeCell ref="AF67:AF68"/>
    <mergeCell ref="AG67:AK67"/>
    <mergeCell ref="AF69:AF70"/>
    <mergeCell ref="AG70:AK70"/>
    <mergeCell ref="M71:Q71"/>
    <mergeCell ref="R71:S71"/>
    <mergeCell ref="W71:AA71"/>
    <mergeCell ref="AB71:AC71"/>
    <mergeCell ref="AG71:AK71"/>
    <mergeCell ref="AL71:AM71"/>
    <mergeCell ref="L67:L68"/>
    <mergeCell ref="L69:L70"/>
    <mergeCell ref="M69:Q69"/>
    <mergeCell ref="V69:V70"/>
    <mergeCell ref="W69:AA69"/>
    <mergeCell ref="M70:Q70"/>
    <mergeCell ref="W70:AA70"/>
    <mergeCell ref="C60:G60"/>
    <mergeCell ref="C61:G61"/>
    <mergeCell ref="C62:G62"/>
    <mergeCell ref="C63:G63"/>
    <mergeCell ref="B65:I65"/>
    <mergeCell ref="C67:G67"/>
    <mergeCell ref="C68:G68"/>
    <mergeCell ref="M73:Q73"/>
    <mergeCell ref="V73:V74"/>
    <mergeCell ref="W73:AA73"/>
    <mergeCell ref="AF73:AF74"/>
    <mergeCell ref="AG73:AK73"/>
    <mergeCell ref="M74:Q74"/>
    <mergeCell ref="W74:AA74"/>
    <mergeCell ref="AG74:AK74"/>
    <mergeCell ref="B73:B74"/>
    <mergeCell ref="B75:B76"/>
    <mergeCell ref="B79:B80"/>
    <mergeCell ref="W75:AA75"/>
    <mergeCell ref="W76:AA76"/>
    <mergeCell ref="W77:AA77"/>
    <mergeCell ref="AB77:AC77"/>
    <mergeCell ref="AG77:AK77"/>
    <mergeCell ref="AL77:AM77"/>
    <mergeCell ref="L73:L74"/>
    <mergeCell ref="L75:L76"/>
    <mergeCell ref="M75:Q75"/>
    <mergeCell ref="V75:V76"/>
    <mergeCell ref="AF75:AF76"/>
    <mergeCell ref="AG75:AK75"/>
    <mergeCell ref="M76:Q76"/>
    <mergeCell ref="AG76:AK76"/>
    <mergeCell ref="C76:G76"/>
    <mergeCell ref="C77:G77"/>
    <mergeCell ref="H77:I77"/>
    <mergeCell ref="M77:Q77"/>
    <mergeCell ref="R77:S77"/>
    <mergeCell ref="C69:G69"/>
    <mergeCell ref="C70:G70"/>
    <mergeCell ref="C71:G71"/>
    <mergeCell ref="H71:I71"/>
    <mergeCell ref="C73:G73"/>
    <mergeCell ref="C74:G74"/>
    <mergeCell ref="C75:G75"/>
    <mergeCell ref="C84:G84"/>
    <mergeCell ref="C85:G85"/>
    <mergeCell ref="C86:G86"/>
    <mergeCell ref="H91:I91"/>
    <mergeCell ref="A92:A93"/>
    <mergeCell ref="B92:B95"/>
    <mergeCell ref="A94:A95"/>
    <mergeCell ref="A98:A99"/>
    <mergeCell ref="B98:B101"/>
    <mergeCell ref="C98:G99"/>
    <mergeCell ref="H98:H99"/>
    <mergeCell ref="I98:I99"/>
    <mergeCell ref="A100:A101"/>
    <mergeCell ref="C100:G101"/>
  </mergeCells>
  <conditionalFormatting sqref="A1:AN158">
    <cfRule type="cellIs" dxfId="0" priority="1" operator="equal">
      <formula>"Office"</formula>
    </cfRule>
  </conditionalFormatting>
  <printOptions gridLines="1" horizontalCentered="1"/>
  <pageMargins bottom="1.5641625877846355" footer="0.0" header="0.0" left="0.25" right="0.25" top="1.848681958233482"/>
  <pageSetup fitToHeight="0" paperSize="8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419</v>
      </c>
    </row>
    <row r="3" ht="27.0" customHeight="1">
      <c r="A3" s="7" t="s">
        <v>420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480" t="s">
        <v>4</v>
      </c>
      <c r="H7" s="481"/>
      <c r="I7" s="482" t="s">
        <v>5</v>
      </c>
      <c r="J7" s="483"/>
      <c r="K7" s="483"/>
      <c r="L7" s="483"/>
      <c r="M7" s="483"/>
      <c r="N7" s="481"/>
      <c r="O7" s="482" t="s">
        <v>6</v>
      </c>
      <c r="P7" s="483"/>
      <c r="Q7" s="483"/>
      <c r="R7" s="483"/>
      <c r="S7" s="481"/>
      <c r="T7" s="484"/>
      <c r="U7" s="485"/>
      <c r="V7" s="486" t="s">
        <v>4</v>
      </c>
      <c r="W7" s="481"/>
      <c r="X7" s="482" t="s">
        <v>5</v>
      </c>
      <c r="Y7" s="483"/>
      <c r="Z7" s="483"/>
      <c r="AA7" s="483"/>
      <c r="AB7" s="481"/>
      <c r="AC7" s="482" t="s">
        <v>6</v>
      </c>
      <c r="AD7" s="483"/>
      <c r="AE7" s="483"/>
      <c r="AF7" s="483"/>
      <c r="AG7" s="483"/>
      <c r="AH7" s="481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353" t="s">
        <v>13</v>
      </c>
      <c r="I8" s="26" t="s">
        <v>421</v>
      </c>
      <c r="O8" s="26" t="s">
        <v>422</v>
      </c>
      <c r="S8" s="22"/>
      <c r="T8" s="465"/>
      <c r="U8" s="466"/>
      <c r="V8" s="359" t="s">
        <v>37</v>
      </c>
      <c r="X8" s="26" t="s">
        <v>423</v>
      </c>
      <c r="AC8" s="26" t="s">
        <v>39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360" t="s">
        <v>144</v>
      </c>
      <c r="I9" s="31" t="s">
        <v>424</v>
      </c>
      <c r="O9" s="31" t="s">
        <v>39</v>
      </c>
      <c r="S9" s="29"/>
      <c r="T9" s="465"/>
      <c r="U9" s="466"/>
      <c r="V9" s="364" t="s">
        <v>140</v>
      </c>
      <c r="X9" s="31" t="s">
        <v>425</v>
      </c>
      <c r="AC9" s="31" t="s">
        <v>124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353" t="s">
        <v>147</v>
      </c>
      <c r="I10" s="26" t="s">
        <v>426</v>
      </c>
      <c r="O10" s="26" t="s">
        <v>12</v>
      </c>
      <c r="S10" s="22"/>
      <c r="T10" s="465"/>
      <c r="U10" s="466"/>
      <c r="V10" s="359" t="s">
        <v>157</v>
      </c>
      <c r="X10" s="26" t="s">
        <v>427</v>
      </c>
      <c r="AC10" s="26" t="s">
        <v>9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360" t="s">
        <v>154</v>
      </c>
      <c r="I11" s="31" t="s">
        <v>428</v>
      </c>
      <c r="O11" s="31" t="s">
        <v>124</v>
      </c>
      <c r="S11" s="29"/>
      <c r="T11" s="465"/>
      <c r="U11" s="466"/>
      <c r="V11" s="364" t="s">
        <v>22</v>
      </c>
      <c r="X11" s="31" t="s">
        <v>429</v>
      </c>
      <c r="AC11" s="31" t="s">
        <v>36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353" t="s">
        <v>20</v>
      </c>
      <c r="I12" s="26" t="s">
        <v>430</v>
      </c>
      <c r="O12" s="26" t="s">
        <v>12</v>
      </c>
      <c r="S12" s="22"/>
      <c r="T12" s="465"/>
      <c r="U12" s="466"/>
      <c r="V12" s="359" t="s">
        <v>27</v>
      </c>
      <c r="X12" s="26" t="s">
        <v>431</v>
      </c>
      <c r="AC12" s="26" t="s">
        <v>42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360" t="s">
        <v>129</v>
      </c>
      <c r="I13" s="31" t="s">
        <v>432</v>
      </c>
      <c r="O13" s="31" t="s">
        <v>39</v>
      </c>
      <c r="S13" s="29"/>
      <c r="T13" s="465"/>
      <c r="U13" s="466"/>
      <c r="V13" s="364" t="s">
        <v>131</v>
      </c>
      <c r="X13" s="31" t="s">
        <v>433</v>
      </c>
      <c r="AC13" s="31" t="s">
        <v>39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353" t="s">
        <v>45</v>
      </c>
      <c r="I14" s="26" t="s">
        <v>434</v>
      </c>
      <c r="O14" s="26" t="s">
        <v>422</v>
      </c>
      <c r="S14" s="22"/>
      <c r="T14" s="465"/>
      <c r="U14" s="466"/>
      <c r="V14" s="359" t="s">
        <v>10</v>
      </c>
      <c r="X14" s="26" t="s">
        <v>435</v>
      </c>
      <c r="AC14" s="26" t="s">
        <v>36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360" t="s">
        <v>29</v>
      </c>
      <c r="I15" s="31" t="s">
        <v>436</v>
      </c>
      <c r="O15" s="31" t="s">
        <v>39</v>
      </c>
      <c r="S15" s="29"/>
      <c r="T15" s="465"/>
      <c r="U15" s="466"/>
      <c r="V15" s="364" t="s">
        <v>122</v>
      </c>
      <c r="X15" s="31" t="s">
        <v>437</v>
      </c>
      <c r="AC15" s="31" t="s">
        <v>12</v>
      </c>
      <c r="AH15" s="29"/>
      <c r="AI15" s="8"/>
      <c r="AJ15" s="8"/>
      <c r="AK15" s="8"/>
      <c r="AL15" s="8"/>
      <c r="AM15" s="8"/>
      <c r="AN15" s="8"/>
    </row>
    <row r="16" ht="27.0" customHeight="1">
      <c r="A16" s="8"/>
      <c r="B16" s="8"/>
      <c r="C16" s="8"/>
      <c r="D16" s="8"/>
      <c r="E16" s="8"/>
      <c r="F16" s="19"/>
      <c r="G16" s="353" t="s">
        <v>138</v>
      </c>
      <c r="I16" s="26" t="s">
        <v>438</v>
      </c>
      <c r="O16" s="26" t="s">
        <v>12</v>
      </c>
      <c r="S16" s="22"/>
      <c r="T16" s="465"/>
      <c r="U16" s="466"/>
      <c r="V16" s="359" t="s">
        <v>15</v>
      </c>
      <c r="X16" s="26" t="s">
        <v>439</v>
      </c>
      <c r="AC16" s="26" t="s">
        <v>111</v>
      </c>
      <c r="AH16" s="22"/>
      <c r="AI16" s="8"/>
      <c r="AJ16" s="8"/>
      <c r="AK16" s="8"/>
      <c r="AL16" s="8"/>
      <c r="AM16" s="8"/>
      <c r="AN16" s="8"/>
    </row>
    <row r="17" ht="27.0" customHeight="1">
      <c r="A17" s="8"/>
      <c r="B17" s="8"/>
      <c r="C17" s="8"/>
      <c r="D17" s="8"/>
      <c r="E17" s="8"/>
      <c r="F17" s="19"/>
      <c r="G17" s="360" t="s">
        <v>118</v>
      </c>
      <c r="I17" s="31" t="s">
        <v>440</v>
      </c>
      <c r="O17" s="31" t="s">
        <v>39</v>
      </c>
      <c r="S17" s="29"/>
      <c r="T17" s="465"/>
      <c r="U17" s="466"/>
      <c r="V17" s="364" t="s">
        <v>18</v>
      </c>
      <c r="X17" s="31" t="s">
        <v>441</v>
      </c>
      <c r="AC17" s="31" t="s">
        <v>39</v>
      </c>
      <c r="AH17" s="29"/>
      <c r="AI17" s="8"/>
      <c r="AJ17" s="8"/>
      <c r="AK17" s="8"/>
      <c r="AL17" s="8"/>
      <c r="AM17" s="8"/>
      <c r="AN17" s="8"/>
    </row>
    <row r="18" ht="27.0" customHeight="1">
      <c r="A18" s="8"/>
      <c r="B18" s="8"/>
      <c r="C18" s="8"/>
      <c r="D18" s="8"/>
      <c r="E18" s="8"/>
      <c r="F18" s="19"/>
      <c r="G18" s="353" t="s">
        <v>104</v>
      </c>
      <c r="I18" s="26" t="s">
        <v>442</v>
      </c>
      <c r="O18" s="26" t="s">
        <v>9</v>
      </c>
      <c r="S18" s="22"/>
      <c r="T18" s="465"/>
      <c r="U18" s="466"/>
      <c r="V18" s="359" t="s">
        <v>40</v>
      </c>
      <c r="X18" s="26" t="s">
        <v>443</v>
      </c>
      <c r="AC18" s="26" t="s">
        <v>111</v>
      </c>
      <c r="AH18" s="22"/>
      <c r="AI18" s="8"/>
      <c r="AJ18" s="8"/>
      <c r="AK18" s="8"/>
      <c r="AL18" s="8"/>
      <c r="AM18" s="8"/>
      <c r="AN18" s="8"/>
    </row>
    <row r="19" ht="27.0" customHeight="1">
      <c r="A19" s="8"/>
      <c r="B19" s="8"/>
      <c r="C19" s="8"/>
      <c r="D19" s="8"/>
      <c r="E19" s="8"/>
      <c r="F19" s="19"/>
      <c r="G19" s="360" t="s">
        <v>34</v>
      </c>
      <c r="I19" s="31" t="s">
        <v>444</v>
      </c>
      <c r="O19" s="31" t="s">
        <v>12</v>
      </c>
      <c r="S19" s="29"/>
      <c r="T19" s="465"/>
      <c r="U19" s="466"/>
      <c r="V19" s="364" t="s">
        <v>31</v>
      </c>
      <c r="X19" s="31" t="s">
        <v>445</v>
      </c>
      <c r="AC19" s="31" t="s">
        <v>42</v>
      </c>
      <c r="AH19" s="29"/>
      <c r="AI19" s="8"/>
      <c r="AJ19" s="8"/>
      <c r="AK19" s="8"/>
      <c r="AL19" s="8"/>
      <c r="AM19" s="8"/>
      <c r="AN19" s="8"/>
    </row>
    <row r="20" ht="27.0" customHeight="1">
      <c r="A20" s="8"/>
      <c r="B20" s="8"/>
      <c r="C20" s="8"/>
      <c r="D20" s="8"/>
      <c r="E20" s="8"/>
      <c r="F20" s="19"/>
      <c r="G20" s="353" t="s">
        <v>43</v>
      </c>
      <c r="I20" s="26" t="s">
        <v>446</v>
      </c>
      <c r="O20" s="26" t="s">
        <v>39</v>
      </c>
      <c r="S20" s="22"/>
      <c r="T20" s="465"/>
      <c r="U20" s="466"/>
      <c r="V20" s="359" t="s">
        <v>120</v>
      </c>
      <c r="X20" s="26" t="s">
        <v>447</v>
      </c>
      <c r="AC20" s="26" t="s">
        <v>36</v>
      </c>
      <c r="AH20" s="22"/>
      <c r="AI20" s="8"/>
      <c r="AJ20" s="8"/>
      <c r="AK20" s="8"/>
      <c r="AL20" s="8"/>
      <c r="AM20" s="8"/>
      <c r="AN20" s="8"/>
    </row>
    <row r="21" ht="27.0" customHeight="1">
      <c r="A21" s="8"/>
      <c r="B21" s="8"/>
      <c r="C21" s="8"/>
      <c r="D21" s="8"/>
      <c r="E21" s="8"/>
      <c r="F21" s="19"/>
      <c r="G21" s="360" t="s">
        <v>7</v>
      </c>
      <c r="I21" s="31" t="s">
        <v>448</v>
      </c>
      <c r="O21" s="31" t="s">
        <v>9</v>
      </c>
      <c r="S21" s="29"/>
      <c r="T21" s="465"/>
      <c r="U21" s="466"/>
      <c r="V21" s="364" t="s">
        <v>152</v>
      </c>
      <c r="X21" s="31" t="s">
        <v>449</v>
      </c>
      <c r="AC21" s="31" t="s">
        <v>39</v>
      </c>
      <c r="AH21" s="29"/>
      <c r="AI21" s="8"/>
      <c r="AJ21" s="8"/>
      <c r="AK21" s="8"/>
      <c r="AL21" s="8"/>
      <c r="AM21" s="8"/>
      <c r="AN21" s="8"/>
    </row>
    <row r="22" ht="27.0" customHeight="1">
      <c r="A22" s="8"/>
      <c r="B22" s="8"/>
      <c r="C22" s="8"/>
      <c r="D22" s="8"/>
      <c r="E22" s="8"/>
      <c r="F22" s="19"/>
      <c r="G22" s="353" t="s">
        <v>25</v>
      </c>
      <c r="I22" s="26" t="s">
        <v>450</v>
      </c>
      <c r="O22" s="26" t="s">
        <v>39</v>
      </c>
      <c r="S22" s="22"/>
      <c r="T22" s="465"/>
      <c r="U22" s="466"/>
      <c r="V22" s="359" t="s">
        <v>112</v>
      </c>
      <c r="X22" s="26" t="s">
        <v>451</v>
      </c>
      <c r="AC22" s="26" t="s">
        <v>36</v>
      </c>
      <c r="AH22" s="22"/>
      <c r="AI22" s="8"/>
      <c r="AJ22" s="8"/>
      <c r="AK22" s="8"/>
      <c r="AL22" s="8"/>
      <c r="AM22" s="8"/>
      <c r="AN22" s="8"/>
    </row>
    <row r="23" ht="27.0" customHeight="1">
      <c r="A23" s="8"/>
      <c r="B23" s="8"/>
      <c r="C23" s="8"/>
      <c r="D23" s="8"/>
      <c r="E23" s="8"/>
      <c r="F23" s="19"/>
      <c r="G23" s="360" t="s">
        <v>142</v>
      </c>
      <c r="I23" s="31" t="s">
        <v>452</v>
      </c>
      <c r="O23" s="31" t="s">
        <v>9</v>
      </c>
      <c r="S23" s="29"/>
      <c r="T23" s="465"/>
      <c r="U23" s="466"/>
      <c r="V23" s="364" t="s">
        <v>127</v>
      </c>
      <c r="X23" s="31" t="s">
        <v>453</v>
      </c>
      <c r="AC23" s="31" t="s">
        <v>12</v>
      </c>
      <c r="AH23" s="29"/>
      <c r="AI23" s="8"/>
      <c r="AJ23" s="8"/>
      <c r="AK23" s="8"/>
      <c r="AL23" s="8"/>
      <c r="AM23" s="8"/>
      <c r="AN23" s="8"/>
    </row>
    <row r="24" ht="27.0" hidden="1" customHeight="1">
      <c r="A24" s="8"/>
      <c r="B24" s="8"/>
      <c r="C24" s="8"/>
      <c r="D24" s="8"/>
      <c r="E24" s="19" t="s">
        <v>47</v>
      </c>
      <c r="F24" s="19">
        <v>17.0</v>
      </c>
      <c r="G24" s="20" t="str">
        <f t="shared" ref="G24:G39" si="1">V8</f>
        <v>4D</v>
      </c>
      <c r="I24" s="23" t="str">
        <f t="shared" ref="I24:I39" si="2">X8</f>
        <v>LANDRAUD Patrice</v>
      </c>
      <c r="O24" s="23" t="str">
        <f t="shared" ref="O24:O39" si="3">AC8</f>
        <v>CBD 69</v>
      </c>
      <c r="S24" s="22"/>
      <c r="T24" s="23"/>
      <c r="U24" s="24"/>
      <c r="V24" s="35"/>
      <c r="X24" s="23"/>
      <c r="AC24" s="23"/>
      <c r="AH24" s="22"/>
      <c r="AI24" s="8"/>
      <c r="AJ24" s="8"/>
      <c r="AK24" s="8"/>
      <c r="AL24" s="8"/>
      <c r="AM24" s="8"/>
      <c r="AN24" s="8"/>
    </row>
    <row r="25" ht="27.0" hidden="1" customHeight="1">
      <c r="A25" s="8"/>
      <c r="B25" s="8"/>
      <c r="C25" s="8"/>
      <c r="D25" s="8"/>
      <c r="E25" s="19" t="s">
        <v>47</v>
      </c>
      <c r="F25" s="19">
        <v>18.0</v>
      </c>
      <c r="G25" s="27" t="str">
        <f t="shared" si="1"/>
        <v>5B</v>
      </c>
      <c r="I25" s="34" t="str">
        <f t="shared" si="2"/>
        <v>LARROQUE David</v>
      </c>
      <c r="O25" s="34" t="str">
        <f t="shared" si="3"/>
        <v>CBD 31</v>
      </c>
      <c r="S25" s="29"/>
      <c r="T25" s="23"/>
      <c r="U25" s="24"/>
      <c r="V25" s="36"/>
      <c r="X25" s="34"/>
      <c r="AC25" s="34"/>
      <c r="AH25" s="29"/>
      <c r="AI25" s="8"/>
      <c r="AJ25" s="8"/>
      <c r="AK25" s="8"/>
      <c r="AL25" s="8"/>
      <c r="AM25" s="8"/>
      <c r="AN25" s="8"/>
    </row>
    <row r="26" ht="27.0" hidden="1" customHeight="1">
      <c r="A26" s="8"/>
      <c r="B26" s="8"/>
      <c r="C26" s="8"/>
      <c r="D26" s="8"/>
      <c r="E26" s="19" t="s">
        <v>47</v>
      </c>
      <c r="F26" s="19">
        <v>19.0</v>
      </c>
      <c r="G26" s="20" t="str">
        <f t="shared" si="1"/>
        <v>8C</v>
      </c>
      <c r="I26" s="23" t="str">
        <f t="shared" si="2"/>
        <v>LEVIEUX Jérôme</v>
      </c>
      <c r="O26" s="23" t="str">
        <f t="shared" si="3"/>
        <v>CBD 38</v>
      </c>
      <c r="S26" s="22"/>
      <c r="T26" s="23"/>
      <c r="U26" s="24"/>
      <c r="V26" s="35"/>
      <c r="X26" s="23"/>
      <c r="AC26" s="23"/>
      <c r="AH26" s="22"/>
      <c r="AI26" s="8"/>
      <c r="AJ26" s="8"/>
      <c r="AK26" s="8"/>
      <c r="AL26" s="8"/>
      <c r="AM26" s="8"/>
      <c r="AN26" s="8"/>
    </row>
    <row r="27" ht="27.0" hidden="1" customHeight="1">
      <c r="A27" s="8"/>
      <c r="B27" s="8"/>
      <c r="C27" s="8"/>
      <c r="D27" s="8"/>
      <c r="E27" s="19" t="s">
        <v>47</v>
      </c>
      <c r="F27" s="19">
        <v>20.0</v>
      </c>
      <c r="G27" s="27" t="str">
        <f t="shared" si="1"/>
        <v>3B</v>
      </c>
      <c r="I27" s="34" t="str">
        <f t="shared" si="2"/>
        <v>MANCUSO Gaétan</v>
      </c>
      <c r="O27" s="34" t="str">
        <f t="shared" si="3"/>
        <v>CBD 73</v>
      </c>
      <c r="S27" s="29"/>
      <c r="T27" s="23"/>
      <c r="U27" s="24"/>
      <c r="V27" s="36"/>
      <c r="X27" s="34"/>
      <c r="AC27" s="34"/>
      <c r="AH27" s="29"/>
      <c r="AI27" s="8"/>
      <c r="AJ27" s="8"/>
      <c r="AK27" s="8"/>
      <c r="AL27" s="8"/>
      <c r="AM27" s="8"/>
      <c r="AN27" s="8"/>
    </row>
    <row r="28" ht="27.0" hidden="1" customHeight="1">
      <c r="A28" s="8"/>
      <c r="B28" s="8"/>
      <c r="C28" s="8"/>
      <c r="D28" s="8"/>
      <c r="E28" s="19" t="s">
        <v>47</v>
      </c>
      <c r="F28" s="19">
        <v>21.0</v>
      </c>
      <c r="G28" s="20" t="str">
        <f t="shared" si="1"/>
        <v>4A</v>
      </c>
      <c r="I28" s="23" t="str">
        <f t="shared" si="2"/>
        <v>MARTINEZ Rémi</v>
      </c>
      <c r="O28" s="23" t="str">
        <f t="shared" si="3"/>
        <v>CBD 26</v>
      </c>
      <c r="S28" s="22"/>
      <c r="T28" s="23"/>
      <c r="U28" s="24"/>
      <c r="V28" s="35"/>
      <c r="X28" s="23"/>
      <c r="AC28" s="23"/>
      <c r="AH28" s="22"/>
      <c r="AI28" s="8"/>
      <c r="AJ28" s="8"/>
      <c r="AK28" s="8"/>
      <c r="AL28" s="8"/>
      <c r="AM28" s="8"/>
      <c r="AN28" s="8"/>
    </row>
    <row r="29" ht="27.0" hidden="1" customHeight="1">
      <c r="A29" s="8"/>
      <c r="B29" s="8"/>
      <c r="C29" s="8"/>
      <c r="D29" s="8"/>
      <c r="E29" s="19" t="s">
        <v>47</v>
      </c>
      <c r="F29" s="19">
        <v>22.0</v>
      </c>
      <c r="G29" s="27" t="str">
        <f t="shared" si="1"/>
        <v>8A</v>
      </c>
      <c r="I29" s="34" t="str">
        <f t="shared" si="2"/>
        <v>MOLAGER Julien</v>
      </c>
      <c r="O29" s="34" t="str">
        <f t="shared" si="3"/>
        <v>CBD 69</v>
      </c>
      <c r="S29" s="29"/>
      <c r="T29" s="23"/>
      <c r="U29" s="24"/>
      <c r="V29" s="36"/>
      <c r="X29" s="34"/>
      <c r="AC29" s="34"/>
      <c r="AH29" s="29"/>
      <c r="AI29" s="8"/>
      <c r="AJ29" s="8"/>
      <c r="AK29" s="8"/>
      <c r="AL29" s="8"/>
      <c r="AM29" s="8"/>
      <c r="AN29" s="8"/>
    </row>
    <row r="30" ht="27.0" hidden="1" customHeight="1">
      <c r="A30" s="8"/>
      <c r="B30" s="8"/>
      <c r="C30" s="8"/>
      <c r="D30" s="8"/>
      <c r="E30" s="19" t="s">
        <v>47</v>
      </c>
      <c r="F30" s="19">
        <v>23.0</v>
      </c>
      <c r="G30" s="20" t="str">
        <f t="shared" si="1"/>
        <v>4C</v>
      </c>
      <c r="I30" s="23" t="str">
        <f t="shared" si="2"/>
        <v>MOLLARD Philippe</v>
      </c>
      <c r="O30" s="23" t="str">
        <f t="shared" si="3"/>
        <v>CBD 73</v>
      </c>
      <c r="S30" s="22"/>
      <c r="T30" s="23"/>
      <c r="U30" s="24"/>
      <c r="V30" s="35"/>
      <c r="X30" s="23"/>
      <c r="AC30" s="23"/>
      <c r="AH30" s="22"/>
      <c r="AI30" s="8"/>
      <c r="AJ30" s="8"/>
      <c r="AK30" s="8"/>
      <c r="AL30" s="8"/>
      <c r="AM30" s="8"/>
      <c r="AN30" s="8"/>
    </row>
    <row r="31" ht="27.0" hidden="1" customHeight="1">
      <c r="A31" s="8"/>
      <c r="B31" s="8"/>
      <c r="C31" s="8"/>
      <c r="D31" s="8"/>
      <c r="E31" s="19" t="s">
        <v>47</v>
      </c>
      <c r="F31" s="19">
        <v>24.0</v>
      </c>
      <c r="G31" s="27" t="str">
        <f t="shared" si="1"/>
        <v>8B</v>
      </c>
      <c r="I31" s="34" t="str">
        <f t="shared" si="2"/>
        <v>MONCENIS Olivier</v>
      </c>
      <c r="O31" s="34" t="str">
        <f t="shared" si="3"/>
        <v>CBD 01</v>
      </c>
      <c r="S31" s="29"/>
      <c r="T31" s="23"/>
      <c r="U31" s="24"/>
      <c r="V31" s="36"/>
      <c r="X31" s="34"/>
      <c r="AC31" s="34"/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19" t="s">
        <v>47</v>
      </c>
      <c r="F32" s="19">
        <v>25.0</v>
      </c>
      <c r="G32" s="20" t="str">
        <f t="shared" si="1"/>
        <v>2C</v>
      </c>
      <c r="I32" s="23" t="str">
        <f t="shared" si="2"/>
        <v>PERCHERANCIER Anthony</v>
      </c>
      <c r="O32" s="23" t="str">
        <f t="shared" si="3"/>
        <v>CBD 71</v>
      </c>
      <c r="S32" s="22"/>
      <c r="T32" s="23"/>
      <c r="U32" s="24"/>
      <c r="V32" s="35"/>
      <c r="X32" s="23"/>
      <c r="AC32" s="23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19" t="s">
        <v>47</v>
      </c>
      <c r="F33" s="19">
        <v>26.0</v>
      </c>
      <c r="G33" s="27" t="str">
        <f t="shared" si="1"/>
        <v>3C</v>
      </c>
      <c r="I33" s="34" t="str">
        <f t="shared" si="2"/>
        <v>PEYRON-GERARD Nicolas</v>
      </c>
      <c r="O33" s="34" t="str">
        <f t="shared" si="3"/>
        <v>CBD 69</v>
      </c>
      <c r="S33" s="29"/>
      <c r="T33" s="23"/>
      <c r="U33" s="24"/>
      <c r="V33" s="36"/>
      <c r="X33" s="34"/>
      <c r="AC33" s="34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19" t="s">
        <v>47</v>
      </c>
      <c r="F34" s="19">
        <v>27.0</v>
      </c>
      <c r="G34" s="20" t="str">
        <f t="shared" si="1"/>
        <v>4B</v>
      </c>
      <c r="I34" s="23" t="str">
        <f t="shared" si="2"/>
        <v>POYET Frédéric</v>
      </c>
      <c r="O34" s="23" t="str">
        <f t="shared" si="3"/>
        <v>CBD 71</v>
      </c>
      <c r="S34" s="22"/>
      <c r="T34" s="23"/>
      <c r="U34" s="24"/>
      <c r="V34" s="35"/>
      <c r="X34" s="23"/>
      <c r="AC34" s="23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19" t="s">
        <v>47</v>
      </c>
      <c r="F35" s="19">
        <v>28.0</v>
      </c>
      <c r="G35" s="27" t="str">
        <f t="shared" si="1"/>
        <v>2B</v>
      </c>
      <c r="I35" s="34" t="str">
        <f t="shared" si="2"/>
        <v>RAPOUD Alain</v>
      </c>
      <c r="O35" s="34" t="str">
        <f t="shared" si="3"/>
        <v>CBD 26</v>
      </c>
      <c r="S35" s="29"/>
      <c r="T35" s="23"/>
      <c r="U35" s="24"/>
      <c r="V35" s="36"/>
      <c r="X35" s="34"/>
      <c r="AC35" s="34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19" t="s">
        <v>47</v>
      </c>
      <c r="F36" s="19">
        <v>29.0</v>
      </c>
      <c r="G36" s="20" t="str">
        <f t="shared" si="1"/>
        <v>6D</v>
      </c>
      <c r="I36" s="23" t="str">
        <f t="shared" si="2"/>
        <v>TASSA Michel</v>
      </c>
      <c r="O36" s="23" t="str">
        <f t="shared" si="3"/>
        <v>CBD 73</v>
      </c>
      <c r="S36" s="22"/>
      <c r="T36" s="23"/>
      <c r="U36" s="24"/>
      <c r="V36" s="35"/>
      <c r="X36" s="23"/>
      <c r="AC36" s="23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19" t="s">
        <v>47</v>
      </c>
      <c r="F37" s="19">
        <v>30.0</v>
      </c>
      <c r="G37" s="27" t="str">
        <f t="shared" si="1"/>
        <v>6C</v>
      </c>
      <c r="I37" s="34" t="str">
        <f t="shared" si="2"/>
        <v>TRIOMPHE Loïc</v>
      </c>
      <c r="O37" s="34" t="str">
        <f t="shared" si="3"/>
        <v>CBD 69</v>
      </c>
      <c r="S37" s="29"/>
      <c r="T37" s="23"/>
      <c r="U37" s="24"/>
      <c r="V37" s="36"/>
      <c r="X37" s="34"/>
      <c r="AC37" s="34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19" t="s">
        <v>47</v>
      </c>
      <c r="F38" s="19">
        <v>31.0</v>
      </c>
      <c r="G38" s="20" t="str">
        <f t="shared" si="1"/>
        <v>7B</v>
      </c>
      <c r="I38" s="23" t="str">
        <f t="shared" si="2"/>
        <v>VERNE Patrick</v>
      </c>
      <c r="O38" s="23" t="str">
        <f t="shared" si="3"/>
        <v>CBD 73</v>
      </c>
      <c r="S38" s="22"/>
      <c r="T38" s="23"/>
      <c r="U38" s="24"/>
      <c r="V38" s="35"/>
      <c r="X38" s="23"/>
      <c r="AC38" s="23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19" t="s">
        <v>47</v>
      </c>
      <c r="F39" s="19">
        <v>32.0</v>
      </c>
      <c r="G39" s="27" t="str">
        <f t="shared" si="1"/>
        <v>5D</v>
      </c>
      <c r="I39" s="34" t="str">
        <f t="shared" si="2"/>
        <v>VIRET Christophe</v>
      </c>
      <c r="O39" s="34" t="str">
        <f t="shared" si="3"/>
        <v>CBD 01</v>
      </c>
      <c r="S39" s="29"/>
      <c r="T39" s="23"/>
      <c r="U39" s="24"/>
      <c r="V39" s="36"/>
      <c r="X39" s="34"/>
      <c r="AC39" s="34"/>
      <c r="AH39" s="29"/>
      <c r="AI39" s="8"/>
      <c r="AJ39" s="8"/>
      <c r="AK39" s="8"/>
      <c r="AL39" s="8"/>
      <c r="AM39" s="8"/>
      <c r="AN39" s="8"/>
    </row>
    <row r="40" ht="27.0" customHeight="1">
      <c r="A40" s="8"/>
      <c r="B40" s="8"/>
      <c r="C40" s="8"/>
      <c r="D40" s="8"/>
      <c r="E40" s="8"/>
      <c r="F40" s="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"/>
      <c r="AJ40" s="8"/>
      <c r="AK40" s="8"/>
      <c r="AL40" s="8"/>
      <c r="AM40" s="8"/>
      <c r="AN40" s="8"/>
    </row>
    <row r="41" ht="27.0" customHeight="1">
      <c r="A41" s="38" t="s">
        <v>48</v>
      </c>
    </row>
    <row r="42" ht="27.0" customHeight="1">
      <c r="A42" s="39"/>
      <c r="B42" s="40" t="s">
        <v>49</v>
      </c>
      <c r="C42" s="41"/>
      <c r="D42" s="41"/>
      <c r="E42" s="41"/>
      <c r="F42" s="41"/>
      <c r="G42" s="41"/>
      <c r="H42" s="41"/>
      <c r="I42" s="41"/>
      <c r="J42" s="39"/>
      <c r="K42" s="39"/>
      <c r="L42" s="42" t="s">
        <v>50</v>
      </c>
      <c r="M42" s="43"/>
      <c r="N42" s="43"/>
      <c r="O42" s="43"/>
      <c r="P42" s="43"/>
      <c r="Q42" s="43"/>
      <c r="R42" s="43"/>
      <c r="S42" s="43"/>
      <c r="T42" s="39"/>
      <c r="U42" s="39"/>
      <c r="V42" s="44" t="s">
        <v>51</v>
      </c>
      <c r="W42" s="45"/>
      <c r="X42" s="45"/>
      <c r="Y42" s="45"/>
      <c r="Z42" s="45"/>
      <c r="AA42" s="45"/>
      <c r="AB42" s="45"/>
      <c r="AC42" s="45"/>
      <c r="AD42" s="39"/>
      <c r="AE42" s="39"/>
      <c r="AF42" s="46" t="s">
        <v>52</v>
      </c>
      <c r="AG42" s="47"/>
      <c r="AH42" s="47"/>
      <c r="AI42" s="47"/>
      <c r="AJ42" s="47"/>
      <c r="AK42" s="47"/>
      <c r="AL42" s="47"/>
      <c r="AM42" s="47"/>
      <c r="AN42" s="39"/>
    </row>
    <row r="43" ht="27.0" customHeight="1">
      <c r="A43" s="48"/>
      <c r="B43" s="49" t="s">
        <v>53</v>
      </c>
      <c r="C43" s="48"/>
      <c r="D43" s="48"/>
      <c r="E43" s="48"/>
      <c r="F43" s="48"/>
      <c r="G43" s="48"/>
      <c r="H43" s="50" t="s">
        <v>54</v>
      </c>
      <c r="I43" s="51" t="s">
        <v>55</v>
      </c>
      <c r="J43" s="48"/>
      <c r="K43" s="48"/>
      <c r="L43" s="52" t="str">
        <f>B43</f>
        <v>PARTIE 1 : 08H00 - 09H30</v>
      </c>
      <c r="M43" s="48"/>
      <c r="N43" s="48"/>
      <c r="O43" s="48"/>
      <c r="P43" s="48"/>
      <c r="Q43" s="48"/>
      <c r="R43" s="50" t="s">
        <v>54</v>
      </c>
      <c r="S43" s="51" t="s">
        <v>55</v>
      </c>
      <c r="T43" s="48"/>
      <c r="U43" s="48"/>
      <c r="V43" s="53" t="str">
        <f>B43</f>
        <v>PARTIE 1 : 08H00 - 09H30</v>
      </c>
      <c r="W43" s="48"/>
      <c r="X43" s="48"/>
      <c r="Y43" s="48"/>
      <c r="Z43" s="48"/>
      <c r="AA43" s="48"/>
      <c r="AB43" s="50" t="s">
        <v>54</v>
      </c>
      <c r="AC43" s="51" t="s">
        <v>55</v>
      </c>
      <c r="AD43" s="48"/>
      <c r="AE43" s="48"/>
      <c r="AF43" s="54" t="str">
        <f>B43</f>
        <v>PARTIE 1 : 08H00 - 09H30</v>
      </c>
      <c r="AG43" s="48"/>
      <c r="AH43" s="48"/>
      <c r="AI43" s="48"/>
      <c r="AJ43" s="48"/>
      <c r="AK43" s="48"/>
      <c r="AL43" s="50" t="s">
        <v>54</v>
      </c>
      <c r="AM43" s="51" t="s">
        <v>55</v>
      </c>
      <c r="AN43" s="48"/>
    </row>
    <row r="44" ht="27.0" customHeight="1">
      <c r="A44" s="55" t="s">
        <v>56</v>
      </c>
      <c r="B44" s="56">
        <v>1.0</v>
      </c>
      <c r="C44" s="57" t="str">
        <f>IFERROR(VLOOKUP("1A",$G$8:$N$39,3,FALSE))</f>
        <v>FAURE Maxime</v>
      </c>
      <c r="D44" s="58"/>
      <c r="E44" s="58"/>
      <c r="F44" s="58"/>
      <c r="G44" s="59"/>
      <c r="H44" s="60"/>
      <c r="I44" s="61"/>
      <c r="J44" s="62" t="str">
        <f>C45</f>
        <v>DIDONA Albert</v>
      </c>
      <c r="K44" s="55" t="s">
        <v>56</v>
      </c>
      <c r="L44" s="63">
        <v>3.0</v>
      </c>
      <c r="M44" s="64" t="str">
        <f>IFERROR(VLOOKUP("2A",$G$8:$N$39,3,FALSE))</f>
        <v>FOURNIER Thierry</v>
      </c>
      <c r="N44" s="65"/>
      <c r="O44" s="65"/>
      <c r="P44" s="65"/>
      <c r="Q44" s="66"/>
      <c r="R44" s="67"/>
      <c r="S44" s="68"/>
      <c r="T44" s="62" t="str">
        <f>M45</f>
        <v>RAPOUD Alain</v>
      </c>
      <c r="U44" s="55" t="s">
        <v>56</v>
      </c>
      <c r="V44" s="69">
        <v>5.0</v>
      </c>
      <c r="W44" s="70" t="str">
        <f>IFERROR(VLOOKUP("3A",$G$8:$N$39,3,FALSE))</f>
        <v>ABRATE Didier</v>
      </c>
      <c r="X44" s="71"/>
      <c r="Y44" s="71"/>
      <c r="Z44" s="71"/>
      <c r="AA44" s="72"/>
      <c r="AB44" s="73"/>
      <c r="AC44" s="74"/>
      <c r="AD44" s="62" t="str">
        <f>W45</f>
        <v>MANCUSO Gaétan</v>
      </c>
      <c r="AE44" s="55"/>
      <c r="AF44" s="75">
        <v>7.0</v>
      </c>
      <c r="AG44" s="76" t="str">
        <f>IFERROR(VLOOKUP("4A",$G$8:$N$39,3,FALSE))</f>
        <v>MARTINEZ Rémi</v>
      </c>
      <c r="AH44" s="77"/>
      <c r="AI44" s="77"/>
      <c r="AJ44" s="77"/>
      <c r="AK44" s="78"/>
      <c r="AL44" s="79"/>
      <c r="AM44" s="80"/>
      <c r="AN44" s="62" t="str">
        <f>AG45</f>
        <v>POYET Frédéric</v>
      </c>
    </row>
    <row r="45" ht="27.0" customHeight="1">
      <c r="A45" s="55" t="s">
        <v>56</v>
      </c>
      <c r="B45" s="81"/>
      <c r="C45" s="82" t="str">
        <f>IFERROR(VLOOKUP("1B",$G$8:$N$39,3,FALSE))</f>
        <v>DIDONA Albert</v>
      </c>
      <c r="D45" s="83"/>
      <c r="E45" s="83"/>
      <c r="F45" s="83"/>
      <c r="G45" s="84"/>
      <c r="H45" s="85"/>
      <c r="I45" s="86"/>
      <c r="J45" s="62" t="str">
        <f>C44</f>
        <v>FAURE Maxime</v>
      </c>
      <c r="K45" s="55" t="s">
        <v>56</v>
      </c>
      <c r="L45" s="87"/>
      <c r="M45" s="88" t="str">
        <f>IFERROR(VLOOKUP("2B",$G$8:$N$39,3,FALSE))</f>
        <v>RAPOUD Alain</v>
      </c>
      <c r="N45" s="89"/>
      <c r="O45" s="89"/>
      <c r="P45" s="89"/>
      <c r="Q45" s="90"/>
      <c r="R45" s="91"/>
      <c r="S45" s="92"/>
      <c r="T45" s="62" t="str">
        <f>M44</f>
        <v>FOURNIER Thierry</v>
      </c>
      <c r="U45" s="55" t="s">
        <v>56</v>
      </c>
      <c r="V45" s="93"/>
      <c r="W45" s="94" t="str">
        <f>IFERROR(VLOOKUP("3B",$G$8:$N$39,3,FALSE))</f>
        <v>MANCUSO Gaétan</v>
      </c>
      <c r="X45" s="95"/>
      <c r="Y45" s="95"/>
      <c r="Z45" s="95"/>
      <c r="AA45" s="96"/>
      <c r="AB45" s="97"/>
      <c r="AC45" s="98"/>
      <c r="AD45" s="62" t="str">
        <f>W44</f>
        <v>ABRATE Didier</v>
      </c>
      <c r="AE45" s="55"/>
      <c r="AF45" s="99"/>
      <c r="AG45" s="100" t="str">
        <f>IFERROR(VLOOKUP("4B",$G$8:$N$39,3,FALSE))</f>
        <v>POYET Frédéric</v>
      </c>
      <c r="AH45" s="101"/>
      <c r="AI45" s="101"/>
      <c r="AJ45" s="101"/>
      <c r="AK45" s="102"/>
      <c r="AL45" s="103"/>
      <c r="AM45" s="104"/>
      <c r="AN45" s="62" t="str">
        <f>AG44</f>
        <v>MARTINEZ Rémi</v>
      </c>
    </row>
    <row r="46" ht="27.0" customHeight="1">
      <c r="A46" s="55" t="s">
        <v>57</v>
      </c>
      <c r="B46" s="105">
        <v>2.0</v>
      </c>
      <c r="C46" s="106" t="str">
        <f>IFERROR(VLOOKUP("1C",$G$8:$N$39,3,FALSE))</f>
        <v>DULAC Sébastien</v>
      </c>
      <c r="G46" s="107"/>
      <c r="H46" s="108"/>
      <c r="I46" s="109"/>
      <c r="J46" s="62" t="str">
        <f>C47</f>
        <v>BILON Emmanuel</v>
      </c>
      <c r="K46" s="55" t="s">
        <v>57</v>
      </c>
      <c r="L46" s="110">
        <v>4.0</v>
      </c>
      <c r="M46" s="106" t="str">
        <f>IFERROR(VLOOKUP("2C",$G$8:$N$39,3,FALSE))</f>
        <v>PERCHERANCIER Anthony</v>
      </c>
      <c r="Q46" s="107"/>
      <c r="R46" s="108"/>
      <c r="S46" s="111"/>
      <c r="T46" s="62" t="str">
        <f>M47</f>
        <v>CHEMARIN Eddy</v>
      </c>
      <c r="U46" s="55" t="s">
        <v>57</v>
      </c>
      <c r="V46" s="112">
        <v>6.0</v>
      </c>
      <c r="W46" s="106" t="str">
        <f>IFERROR(VLOOKUP("3C",$G$8:$N$39,3,FALSE))</f>
        <v>PEYRON-GERARD Nicolas</v>
      </c>
      <c r="AA46" s="107"/>
      <c r="AB46" s="108"/>
      <c r="AC46" s="113"/>
      <c r="AD46" s="62" t="str">
        <f>W47</f>
        <v>BERAUD Laurent</v>
      </c>
      <c r="AE46" s="55"/>
      <c r="AF46" s="114">
        <v>8.0</v>
      </c>
      <c r="AG46" s="106" t="str">
        <f>IFERROR(VLOOKUP("4C",$G$8:$N$39,3,FALSE))</f>
        <v>MOLLARD Philippe</v>
      </c>
      <c r="AK46" s="107"/>
      <c r="AL46" s="108"/>
      <c r="AM46" s="115"/>
      <c r="AN46" s="62" t="str">
        <f>AG47</f>
        <v>LANDRAUD Patrice</v>
      </c>
    </row>
    <row r="47" ht="27.0" customHeight="1">
      <c r="A47" s="55" t="s">
        <v>57</v>
      </c>
      <c r="B47" s="116"/>
      <c r="C47" s="117" t="str">
        <f>IFERROR(VLOOKUP("1D",$G$8:$N$39,3,FALSE))</f>
        <v>BILON Emmanuel</v>
      </c>
      <c r="G47" s="118"/>
      <c r="H47" s="119"/>
      <c r="I47" s="120"/>
      <c r="J47" s="62" t="str">
        <f>C46</f>
        <v>DULAC Sébastien</v>
      </c>
      <c r="K47" s="55" t="s">
        <v>57</v>
      </c>
      <c r="L47" s="121"/>
      <c r="M47" s="122" t="str">
        <f>IFERROR(VLOOKUP("2D",$G$8:$N$39,3,FALSE))</f>
        <v>CHEMARIN Eddy</v>
      </c>
      <c r="N47" s="123"/>
      <c r="O47" s="123"/>
      <c r="P47" s="123"/>
      <c r="Q47" s="124"/>
      <c r="R47" s="125"/>
      <c r="S47" s="126"/>
      <c r="T47" s="62" t="str">
        <f>M46</f>
        <v>PERCHERANCIER Anthony</v>
      </c>
      <c r="U47" s="55" t="s">
        <v>57</v>
      </c>
      <c r="V47" s="127"/>
      <c r="W47" s="128" t="str">
        <f>IFERROR(VLOOKUP("3D",$G$8:$N$39,3,FALSE))</f>
        <v>BERAUD Laurent</v>
      </c>
      <c r="X47" s="129"/>
      <c r="Y47" s="129"/>
      <c r="Z47" s="129"/>
      <c r="AA47" s="130"/>
      <c r="AB47" s="131"/>
      <c r="AC47" s="132"/>
      <c r="AD47" s="62" t="str">
        <f>W46</f>
        <v>PEYRON-GERARD Nicolas</v>
      </c>
      <c r="AE47" s="55"/>
      <c r="AF47" s="133"/>
      <c r="AG47" s="134" t="str">
        <f>IFERROR(VLOOKUP("4D",$G$8:$N$39,3,FALSE))</f>
        <v>LANDRAUD Patrice</v>
      </c>
      <c r="AK47" s="135"/>
      <c r="AL47" s="136"/>
      <c r="AM47" s="137"/>
      <c r="AN47" s="62" t="str">
        <f>AG46</f>
        <v>MOLLARD Philippe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64"/>
      <c r="B49" s="49" t="s">
        <v>59</v>
      </c>
      <c r="C49" s="165"/>
      <c r="D49" s="165"/>
      <c r="E49" s="165"/>
      <c r="F49" s="165"/>
      <c r="G49" s="165"/>
      <c r="H49" s="50" t="s">
        <v>54</v>
      </c>
      <c r="I49" s="51" t="s">
        <v>55</v>
      </c>
      <c r="J49" s="164"/>
      <c r="K49" s="164"/>
      <c r="L49" s="166" t="str">
        <f>B49</f>
        <v>PARTIE 2 : 10H15 - 11H45</v>
      </c>
      <c r="M49" s="165"/>
      <c r="N49" s="165"/>
      <c r="O49" s="165"/>
      <c r="P49" s="165"/>
      <c r="Q49" s="165"/>
      <c r="R49" s="50" t="s">
        <v>54</v>
      </c>
      <c r="S49" s="51" t="s">
        <v>55</v>
      </c>
      <c r="T49" s="164"/>
      <c r="U49" s="164"/>
      <c r="V49" s="167" t="str">
        <f>B49</f>
        <v>PARTIE 2 : 10H15 - 11H45</v>
      </c>
      <c r="W49" s="165"/>
      <c r="X49" s="165"/>
      <c r="Y49" s="165"/>
      <c r="Z49" s="165"/>
      <c r="AA49" s="165"/>
      <c r="AB49" s="50" t="s">
        <v>54</v>
      </c>
      <c r="AC49" s="51" t="s">
        <v>55</v>
      </c>
      <c r="AD49" s="164"/>
      <c r="AE49" s="164"/>
      <c r="AF49" s="168" t="str">
        <f>B49</f>
        <v>PARTIE 2 : 10H15 - 11H45</v>
      </c>
      <c r="AG49" s="165"/>
      <c r="AH49" s="165"/>
      <c r="AI49" s="165"/>
      <c r="AJ49" s="165"/>
      <c r="AK49" s="165"/>
      <c r="AL49" s="50" t="s">
        <v>54</v>
      </c>
      <c r="AM49" s="51" t="s">
        <v>55</v>
      </c>
      <c r="AN49" s="164"/>
    </row>
    <row r="50" ht="27.0" customHeight="1">
      <c r="A50" s="55">
        <v>4.0</v>
      </c>
      <c r="B50" s="56">
        <v>16.0</v>
      </c>
      <c r="C50" s="57" t="str">
        <f>IF(COUNTBLANK(I44:I47)=0,IF(I44&gt;I45,C44,C45),"-")</f>
        <v>-</v>
      </c>
      <c r="D50" s="58"/>
      <c r="E50" s="58"/>
      <c r="F50" s="58"/>
      <c r="G50" s="59"/>
      <c r="H50" s="60"/>
      <c r="I50" s="61"/>
      <c r="J50" s="62" t="str">
        <f>C51</f>
        <v>-</v>
      </c>
      <c r="K50" s="55" t="s">
        <v>60</v>
      </c>
      <c r="L50" s="63">
        <v>14.0</v>
      </c>
      <c r="M50" s="64" t="str">
        <f>IF(COUNTBLANK(S44:S47)=0,IF(S44&gt;S45,M44,M45),"-")</f>
        <v>-</v>
      </c>
      <c r="N50" s="65"/>
      <c r="O50" s="65"/>
      <c r="P50" s="65"/>
      <c r="Q50" s="66"/>
      <c r="R50" s="67"/>
      <c r="S50" s="68"/>
      <c r="T50" s="62" t="str">
        <f>M51</f>
        <v>-</v>
      </c>
      <c r="U50" s="55" t="s">
        <v>60</v>
      </c>
      <c r="V50" s="69">
        <v>12.0</v>
      </c>
      <c r="W50" s="70" t="str">
        <f>IF(COUNTBLANK(AC44:AC47)=0,IF(AC44&gt;AC45,W44,W45),"-")</f>
        <v>-</v>
      </c>
      <c r="X50" s="71"/>
      <c r="Y50" s="71"/>
      <c r="Z50" s="71"/>
      <c r="AA50" s="72"/>
      <c r="AB50" s="73"/>
      <c r="AC50" s="74"/>
      <c r="AD50" s="62" t="str">
        <f>W51</f>
        <v>-</v>
      </c>
      <c r="AE50" s="55"/>
      <c r="AF50" s="75">
        <v>10.0</v>
      </c>
      <c r="AG50" s="76" t="str">
        <f>IF(COUNTBLANK(AM44:AM47)=0,IF(AM44&gt;AM45,AG44,AG45),"-")</f>
        <v>-</v>
      </c>
      <c r="AH50" s="77"/>
      <c r="AI50" s="77"/>
      <c r="AJ50" s="77"/>
      <c r="AK50" s="78"/>
      <c r="AL50" s="79"/>
      <c r="AM50" s="80"/>
      <c r="AN50" s="62" t="str">
        <f>AG51</f>
        <v>-</v>
      </c>
    </row>
    <row r="51" ht="27.0" customHeight="1">
      <c r="A51" s="55" t="s">
        <v>60</v>
      </c>
      <c r="B51" s="81"/>
      <c r="C51" s="82" t="str">
        <f>IF(COUNTBLANK(I44:I47)=0,IF(I46&gt;I47,C46,C47),"-")</f>
        <v>-</v>
      </c>
      <c r="D51" s="83"/>
      <c r="E51" s="83"/>
      <c r="F51" s="83"/>
      <c r="G51" s="84"/>
      <c r="H51" s="85"/>
      <c r="I51" s="86"/>
      <c r="J51" s="62" t="str">
        <f>C50</f>
        <v>-</v>
      </c>
      <c r="K51" s="55" t="s">
        <v>60</v>
      </c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91"/>
      <c r="S51" s="92"/>
      <c r="T51" s="62" t="str">
        <f>M50</f>
        <v>-</v>
      </c>
      <c r="U51" s="55" t="s">
        <v>60</v>
      </c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97"/>
      <c r="AC51" s="98"/>
      <c r="AD51" s="62" t="str">
        <f>W50</f>
        <v>-</v>
      </c>
      <c r="AE51" s="55"/>
      <c r="AF51" s="99"/>
      <c r="AG51" s="100" t="str">
        <f>IF(COUNTBLANK(AM44:AM47)=0,IF(AM46&gt;AM47,AG46,AG47),"-")</f>
        <v>-</v>
      </c>
      <c r="AH51" s="101"/>
      <c r="AI51" s="101"/>
      <c r="AJ51" s="101"/>
      <c r="AK51" s="102"/>
      <c r="AL51" s="103"/>
      <c r="AM51" s="104"/>
      <c r="AN51" s="62" t="str">
        <f>AG50</f>
        <v>-</v>
      </c>
    </row>
    <row r="52" ht="27.0" customHeight="1">
      <c r="A52" s="55" t="s">
        <v>61</v>
      </c>
      <c r="B52" s="105">
        <v>15.0</v>
      </c>
      <c r="C52" s="106" t="str">
        <f>IF(COUNTBLANK(I44:I47)=0,IF(I44&gt;I45,C45,C44),"-")</f>
        <v>-</v>
      </c>
      <c r="G52" s="107"/>
      <c r="H52" s="108"/>
      <c r="I52" s="109"/>
      <c r="J52" s="62" t="str">
        <f>C53</f>
        <v>-</v>
      </c>
      <c r="K52" s="55" t="s">
        <v>61</v>
      </c>
      <c r="L52" s="110">
        <v>13.0</v>
      </c>
      <c r="M52" s="106" t="str">
        <f>IF(COUNTBLANK(S44:S47)=0,IF(S44&gt;S45,M45,M44),"-")</f>
        <v>-</v>
      </c>
      <c r="Q52" s="107"/>
      <c r="R52" s="108"/>
      <c r="S52" s="111"/>
      <c r="T52" s="62" t="str">
        <f>M53</f>
        <v>-</v>
      </c>
      <c r="U52" s="55" t="s">
        <v>61</v>
      </c>
      <c r="V52" s="112">
        <v>11.0</v>
      </c>
      <c r="W52" s="106" t="str">
        <f>IF(COUNTBLANK(AC44:AC47)=0,IF(AC44&gt;AC45,W45,W44),"-")</f>
        <v>-</v>
      </c>
      <c r="AA52" s="107"/>
      <c r="AB52" s="108"/>
      <c r="AC52" s="113"/>
      <c r="AD52" s="62" t="str">
        <f>W53</f>
        <v>-</v>
      </c>
      <c r="AE52" s="55"/>
      <c r="AF52" s="114">
        <v>9.0</v>
      </c>
      <c r="AG52" s="106" t="str">
        <f>IF(COUNTBLANK(AM44:AM47)=0,IF(AM44&gt;AM45,AG45,AG44),"-")</f>
        <v>-</v>
      </c>
      <c r="AK52" s="107"/>
      <c r="AL52" s="108"/>
      <c r="AM52" s="115"/>
      <c r="AN52" s="62" t="str">
        <f>AG53</f>
        <v>-</v>
      </c>
    </row>
    <row r="53" ht="27.0" customHeight="1">
      <c r="A53" s="55" t="s">
        <v>61</v>
      </c>
      <c r="B53" s="116"/>
      <c r="C53" s="169" t="str">
        <f>IF(COUNTBLANK(I44:I47)=0,IF(I46&gt;I47,C47,C46),"-")</f>
        <v>-</v>
      </c>
      <c r="D53" s="170"/>
      <c r="E53" s="170"/>
      <c r="F53" s="170"/>
      <c r="G53" s="171"/>
      <c r="H53" s="172"/>
      <c r="I53" s="173"/>
      <c r="J53" s="62" t="str">
        <f>C52</f>
        <v>-</v>
      </c>
      <c r="K53" s="55" t="s">
        <v>61</v>
      </c>
      <c r="L53" s="121"/>
      <c r="M53" s="122" t="str">
        <f>IF(COUNTBLANK(S44:S47)=0,IF(S46&gt;S47,M47,M46),"-")</f>
        <v>-</v>
      </c>
      <c r="N53" s="123"/>
      <c r="O53" s="123"/>
      <c r="P53" s="123"/>
      <c r="Q53" s="124"/>
      <c r="R53" s="125"/>
      <c r="S53" s="126"/>
      <c r="T53" s="62" t="str">
        <f>M52</f>
        <v>-</v>
      </c>
      <c r="U53" s="55" t="s">
        <v>61</v>
      </c>
      <c r="V53" s="127"/>
      <c r="W53" s="128" t="str">
        <f>IF(COUNTBLANK(AC44:AC47)=0,IF(AC46&gt;AC47,W47,W46),"-")</f>
        <v>-</v>
      </c>
      <c r="X53" s="129"/>
      <c r="Y53" s="129"/>
      <c r="Z53" s="129"/>
      <c r="AA53" s="130"/>
      <c r="AB53" s="131"/>
      <c r="AC53" s="132"/>
      <c r="AD53" s="62" t="str">
        <f>W52</f>
        <v>-</v>
      </c>
      <c r="AE53" s="55"/>
      <c r="AF53" s="133"/>
      <c r="AG53" s="174" t="str">
        <f>IF(COUNTBLANK(AM44:AM47)=0,IF(AM46&gt;AM47,AG47,AG46),"-")</f>
        <v>-</v>
      </c>
      <c r="AH53" s="175"/>
      <c r="AI53" s="175"/>
      <c r="AJ53" s="175"/>
      <c r="AK53" s="176"/>
      <c r="AL53" s="177"/>
      <c r="AM53" s="178"/>
      <c r="AN53" s="62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64"/>
      <c r="B55" s="49" t="s">
        <v>62</v>
      </c>
      <c r="C55" s="165"/>
      <c r="D55" s="165"/>
      <c r="E55" s="165"/>
      <c r="F55" s="165"/>
      <c r="G55" s="165"/>
      <c r="H55" s="50" t="s">
        <v>54</v>
      </c>
      <c r="I55" s="51" t="s">
        <v>55</v>
      </c>
      <c r="J55" s="164"/>
      <c r="K55" s="164"/>
      <c r="L55" s="166" t="str">
        <f>B55</f>
        <v>BARRAGES : 15H45 - 17H15</v>
      </c>
      <c r="M55" s="165"/>
      <c r="N55" s="165"/>
      <c r="O55" s="165"/>
      <c r="P55" s="165"/>
      <c r="Q55" s="165"/>
      <c r="R55" s="50" t="s">
        <v>54</v>
      </c>
      <c r="S55" s="51" t="s">
        <v>55</v>
      </c>
      <c r="T55" s="164"/>
      <c r="U55" s="164"/>
      <c r="V55" s="167" t="str">
        <f>B55</f>
        <v>BARRAGES : 15H45 - 17H15</v>
      </c>
      <c r="W55" s="165"/>
      <c r="X55" s="165"/>
      <c r="Y55" s="165"/>
      <c r="Z55" s="165"/>
      <c r="AA55" s="165"/>
      <c r="AB55" s="50" t="s">
        <v>54</v>
      </c>
      <c r="AC55" s="51" t="s">
        <v>55</v>
      </c>
      <c r="AD55" s="164"/>
      <c r="AE55" s="164"/>
      <c r="AF55" s="168" t="str">
        <f>B55</f>
        <v>BARRAGES : 15H45 - 17H15</v>
      </c>
      <c r="AG55" s="165"/>
      <c r="AH55" s="165"/>
      <c r="AI55" s="165"/>
      <c r="AJ55" s="165"/>
      <c r="AK55" s="165"/>
      <c r="AL55" s="50" t="s">
        <v>54</v>
      </c>
      <c r="AM55" s="51" t="s">
        <v>55</v>
      </c>
      <c r="AN55" s="164"/>
    </row>
    <row r="56" ht="27.0" customHeight="1">
      <c r="A56" s="55" t="s">
        <v>63</v>
      </c>
      <c r="B56" s="56">
        <v>5.0</v>
      </c>
      <c r="C56" s="57" t="str">
        <f>IF(COUNTBLANK(I50:I53)=0,IF(I50&gt;I51,C51,C50),"-")</f>
        <v>-</v>
      </c>
      <c r="D56" s="58"/>
      <c r="E56" s="58"/>
      <c r="F56" s="58"/>
      <c r="G56" s="59"/>
      <c r="H56" s="60"/>
      <c r="I56" s="61"/>
      <c r="J56" s="62" t="str">
        <f>C57</f>
        <v>-</v>
      </c>
      <c r="K56" s="55" t="s">
        <v>63</v>
      </c>
      <c r="L56" s="63">
        <v>6.0</v>
      </c>
      <c r="M56" s="64" t="str">
        <f>IF(COUNTBLANK(S50:S53)=0,IF(S50&gt;S51,M51,M50),"-")</f>
        <v>-</v>
      </c>
      <c r="N56" s="65"/>
      <c r="O56" s="65"/>
      <c r="P56" s="65"/>
      <c r="Q56" s="66"/>
      <c r="R56" s="67"/>
      <c r="S56" s="68"/>
      <c r="T56" s="62" t="str">
        <f>M57</f>
        <v>-</v>
      </c>
      <c r="U56" s="55" t="s">
        <v>63</v>
      </c>
      <c r="V56" s="69">
        <v>8.0</v>
      </c>
      <c r="W56" s="70" t="str">
        <f>IF(COUNTBLANK(AC50:AC53)=0,IF(AC50&gt;AC51,W51,W50),"-")</f>
        <v>-</v>
      </c>
      <c r="X56" s="71"/>
      <c r="Y56" s="71"/>
      <c r="Z56" s="71"/>
      <c r="AA56" s="72"/>
      <c r="AB56" s="73"/>
      <c r="AC56" s="74"/>
      <c r="AD56" s="62" t="str">
        <f>W57</f>
        <v>-</v>
      </c>
      <c r="AE56" s="55"/>
      <c r="AF56" s="75">
        <v>7.0</v>
      </c>
      <c r="AG56" s="76" t="str">
        <f>IF(COUNTBLANK(AM50:AM53)=0,IF(AM50&gt;AM51,AG51,AG50),"-")</f>
        <v>-</v>
      </c>
      <c r="AH56" s="77"/>
      <c r="AI56" s="77"/>
      <c r="AJ56" s="77"/>
      <c r="AK56" s="78"/>
      <c r="AL56" s="79"/>
      <c r="AM56" s="80"/>
      <c r="AN56" s="62" t="str">
        <f>AG57</f>
        <v>-</v>
      </c>
    </row>
    <row r="57" ht="27.0" customHeight="1">
      <c r="A57" s="55" t="s">
        <v>63</v>
      </c>
      <c r="B57" s="116"/>
      <c r="C57" s="169" t="str">
        <f>IF(COUNTBLANK(I50:I53)=0,IF(I52&gt;I53,C52,C53),"-")</f>
        <v>-</v>
      </c>
      <c r="D57" s="170"/>
      <c r="E57" s="170"/>
      <c r="F57" s="170"/>
      <c r="G57" s="171"/>
      <c r="H57" s="172"/>
      <c r="I57" s="173"/>
      <c r="J57" s="62" t="str">
        <f>C56</f>
        <v>-</v>
      </c>
      <c r="K57" s="55" t="s">
        <v>63</v>
      </c>
      <c r="L57" s="121"/>
      <c r="M57" s="122" t="str">
        <f>IF(COUNTBLANK(S50:S53)=0,IF(S52&gt;S53,M52,M53),"-")</f>
        <v>-</v>
      </c>
      <c r="N57" s="123"/>
      <c r="O57" s="123"/>
      <c r="P57" s="123"/>
      <c r="Q57" s="124"/>
      <c r="R57" s="125"/>
      <c r="S57" s="126"/>
      <c r="T57" s="62" t="str">
        <f>M56</f>
        <v>-</v>
      </c>
      <c r="U57" s="55" t="s">
        <v>63</v>
      </c>
      <c r="V57" s="127"/>
      <c r="W57" s="128" t="str">
        <f>IF(COUNTBLANK(AC50:AC53)=0,IF(AC52&gt;AC53,W52,W53),"-")</f>
        <v>-</v>
      </c>
      <c r="X57" s="129"/>
      <c r="Y57" s="129"/>
      <c r="Z57" s="129"/>
      <c r="AA57" s="130"/>
      <c r="AB57" s="131"/>
      <c r="AC57" s="132"/>
      <c r="AD57" s="62" t="str">
        <f>W56</f>
        <v>-</v>
      </c>
      <c r="AE57" s="55"/>
      <c r="AF57" s="133"/>
      <c r="AG57" s="174" t="str">
        <f>IF(COUNTBLANK(AM50:AM53)=0,IF(AM52&gt;AM53,AG52,AG53),"-")</f>
        <v>-</v>
      </c>
      <c r="AH57" s="175"/>
      <c r="AI57" s="175"/>
      <c r="AJ57" s="175"/>
      <c r="AK57" s="176"/>
      <c r="AL57" s="177"/>
      <c r="AM57" s="178"/>
      <c r="AN57" s="62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189"/>
      <c r="B59" s="190"/>
      <c r="C59" s="191"/>
      <c r="D59" s="191"/>
      <c r="E59" s="191"/>
      <c r="F59" s="191"/>
      <c r="G59" s="191"/>
      <c r="H59" s="191"/>
      <c r="I59" s="192"/>
      <c r="J59" s="189"/>
      <c r="K59" s="189"/>
      <c r="L59" s="190"/>
      <c r="M59" s="191"/>
      <c r="N59" s="191"/>
      <c r="O59" s="191"/>
      <c r="P59" s="191"/>
      <c r="Q59" s="191"/>
      <c r="R59" s="191"/>
      <c r="S59" s="191"/>
      <c r="T59" s="189"/>
      <c r="U59" s="189"/>
      <c r="V59" s="190"/>
      <c r="W59" s="191"/>
      <c r="X59" s="191"/>
      <c r="Y59" s="191"/>
      <c r="Z59" s="191"/>
      <c r="AA59" s="191"/>
      <c r="AB59" s="191"/>
      <c r="AC59" s="191"/>
      <c r="AD59" s="189"/>
      <c r="AE59" s="189"/>
      <c r="AF59" s="190"/>
      <c r="AG59" s="191"/>
      <c r="AH59" s="191"/>
      <c r="AI59" s="191"/>
      <c r="AJ59" s="191"/>
      <c r="AK59" s="191"/>
      <c r="AL59" s="191"/>
      <c r="AM59" s="191"/>
      <c r="AN59" s="189"/>
    </row>
    <row r="60" ht="27.0" customHeight="1">
      <c r="A60" s="8"/>
      <c r="B60" s="193" t="s">
        <v>454</v>
      </c>
      <c r="C60" s="194" t="str">
        <f>IF(COUNTBLANK(I50:I53)=0,IF(I50&gt;I51,C50,C51),"-")</f>
        <v>-</v>
      </c>
      <c r="D60" s="58"/>
      <c r="E60" s="58"/>
      <c r="F60" s="58"/>
      <c r="G60" s="58"/>
      <c r="H60" s="195"/>
      <c r="I60" s="196"/>
      <c r="J60" s="8"/>
      <c r="K60" s="8"/>
      <c r="L60" s="197" t="s">
        <v>455</v>
      </c>
      <c r="M60" s="198" t="str">
        <f>IF(COUNTBLANK(S50:S53)=0,IF(S50&gt;S51,M50,M51),"-")</f>
        <v>-</v>
      </c>
      <c r="N60" s="65"/>
      <c r="O60" s="65"/>
      <c r="P60" s="65"/>
      <c r="Q60" s="65"/>
      <c r="R60" s="199"/>
      <c r="S60" s="200"/>
      <c r="T60" s="8"/>
      <c r="U60" s="8"/>
      <c r="V60" s="201" t="s">
        <v>456</v>
      </c>
      <c r="W60" s="202" t="str">
        <f>IF(COUNTBLANK(AC50:AC53)=0,IF(AC50&gt;AC51,W50,W51),"-")</f>
        <v>-</v>
      </c>
      <c r="X60" s="71"/>
      <c r="Y60" s="71"/>
      <c r="Z60" s="71"/>
      <c r="AA60" s="71"/>
      <c r="AB60" s="203"/>
      <c r="AC60" s="204"/>
      <c r="AD60" s="8"/>
      <c r="AE60" s="8"/>
      <c r="AF60" s="205" t="s">
        <v>457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207"/>
      <c r="AM60" s="208"/>
      <c r="AN60" s="8"/>
    </row>
    <row r="61" ht="27.0" customHeight="1">
      <c r="A61" s="8"/>
      <c r="B61" s="209" t="s">
        <v>458</v>
      </c>
      <c r="C61" s="210" t="str">
        <f>IF(COUNTBLANK(I56:I57)=0,IF(I56&gt;I57,C56,C57),"-")</f>
        <v>-</v>
      </c>
      <c r="H61" s="211"/>
      <c r="I61" s="212"/>
      <c r="J61" s="8"/>
      <c r="K61" s="8"/>
      <c r="L61" s="213" t="s">
        <v>459</v>
      </c>
      <c r="M61" s="214" t="str">
        <f>IF(COUNTBLANK(S56:S57)=0,IF(S56&gt;S57,M56,M57),"-")</f>
        <v>-</v>
      </c>
      <c r="R61" s="215"/>
      <c r="S61" s="216"/>
      <c r="T61" s="8"/>
      <c r="U61" s="8"/>
      <c r="V61" s="217" t="s">
        <v>460</v>
      </c>
      <c r="W61" s="218" t="str">
        <f>IF(COUNTBLANK(AC56:AC57)=0,IF(AC56&gt;AC57,W56,W57),"-")</f>
        <v>-</v>
      </c>
      <c r="AB61" s="219"/>
      <c r="AC61" s="220"/>
      <c r="AD61" s="8"/>
      <c r="AE61" s="8"/>
      <c r="AF61" s="221" t="s">
        <v>461</v>
      </c>
      <c r="AG61" s="222" t="str">
        <f>IF(COUNTBLANK(AM56:AM57)=0,IF(AM56&gt;AM57,AG56,AG57),"-")</f>
        <v>-</v>
      </c>
      <c r="AL61" s="223"/>
      <c r="AM61" s="224"/>
      <c r="AN61" s="8"/>
    </row>
    <row r="62" ht="27.0" customHeight="1">
      <c r="A62" s="8"/>
      <c r="B62" s="225" t="s">
        <v>462</v>
      </c>
      <c r="C62" s="226" t="str">
        <f>IF(COUNTBLANK(I56:I57)=0,IF(I56&gt;I57,C57,C56),"-")</f>
        <v>-</v>
      </c>
      <c r="H62" s="227"/>
      <c r="I62" s="228"/>
      <c r="J62" s="8"/>
      <c r="K62" s="8"/>
      <c r="L62" s="229" t="s">
        <v>463</v>
      </c>
      <c r="M62" s="226" t="str">
        <f>IF(COUNTBLANK(S56:S57)=0,IF(S56&gt;S57,M57,M56),"-")</f>
        <v>-</v>
      </c>
      <c r="R62" s="227"/>
      <c r="S62" s="230"/>
      <c r="T62" s="8"/>
      <c r="U62" s="8"/>
      <c r="V62" s="231" t="s">
        <v>464</v>
      </c>
      <c r="W62" s="226" t="str">
        <f>IF(COUNTBLANK(AC56:AC57)=0,IF(AC56&gt;AC57,W57,W56),"-")</f>
        <v>-</v>
      </c>
      <c r="AB62" s="227"/>
      <c r="AC62" s="232"/>
      <c r="AD62" s="8"/>
      <c r="AE62" s="8"/>
      <c r="AF62" s="233" t="s">
        <v>465</v>
      </c>
      <c r="AG62" s="226" t="str">
        <f>IF(COUNTBLANK(AM56:AM57)=0,IF(AM56&gt;AM57,AG57,AG56),"-")</f>
        <v>-</v>
      </c>
      <c r="AL62" s="227"/>
      <c r="AM62" s="234"/>
      <c r="AN62" s="8"/>
    </row>
    <row r="63" ht="27.0" customHeight="1">
      <c r="A63" s="8"/>
      <c r="B63" s="235" t="s">
        <v>466</v>
      </c>
      <c r="C63" s="236" t="str">
        <f>IF(COUNTBLANK(I50:I53)=0,IF(I52&gt;I53,C53,C52),"-")</f>
        <v>-</v>
      </c>
      <c r="D63" s="170"/>
      <c r="E63" s="170"/>
      <c r="F63" s="170"/>
      <c r="G63" s="170"/>
      <c r="H63" s="237"/>
      <c r="I63" s="238"/>
      <c r="J63" s="8"/>
      <c r="K63" s="8"/>
      <c r="L63" s="239" t="s">
        <v>467</v>
      </c>
      <c r="M63" s="240" t="str">
        <f>IF(COUNTBLANK(S50:S53)=0,IF(S52&gt;S53,M53,M52),"-")</f>
        <v>-</v>
      </c>
      <c r="N63" s="123"/>
      <c r="O63" s="123"/>
      <c r="P63" s="123"/>
      <c r="Q63" s="123"/>
      <c r="R63" s="241"/>
      <c r="S63" s="242"/>
      <c r="T63" s="8"/>
      <c r="U63" s="8"/>
      <c r="V63" s="243" t="s">
        <v>468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245"/>
      <c r="AC63" s="246"/>
      <c r="AD63" s="8"/>
      <c r="AE63" s="8"/>
      <c r="AF63" s="247" t="s">
        <v>469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249"/>
      <c r="AM63" s="250"/>
      <c r="AN63" s="8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9"/>
      <c r="B65" s="40" t="s">
        <v>176</v>
      </c>
      <c r="C65" s="41"/>
      <c r="D65" s="41"/>
      <c r="E65" s="41"/>
      <c r="F65" s="41"/>
      <c r="G65" s="41"/>
      <c r="H65" s="41"/>
      <c r="I65" s="41"/>
      <c r="J65" s="39"/>
      <c r="K65" s="39"/>
      <c r="L65" s="42" t="s">
        <v>177</v>
      </c>
      <c r="M65" s="43"/>
      <c r="N65" s="43"/>
      <c r="O65" s="43"/>
      <c r="P65" s="43"/>
      <c r="Q65" s="43"/>
      <c r="R65" s="43"/>
      <c r="S65" s="43"/>
      <c r="T65" s="39"/>
      <c r="U65" s="39"/>
      <c r="V65" s="44" t="s">
        <v>178</v>
      </c>
      <c r="W65" s="45"/>
      <c r="X65" s="45"/>
      <c r="Y65" s="45"/>
      <c r="Z65" s="45"/>
      <c r="AA65" s="45"/>
      <c r="AB65" s="45"/>
      <c r="AC65" s="45"/>
      <c r="AD65" s="39"/>
      <c r="AE65" s="39"/>
      <c r="AF65" s="46" t="s">
        <v>179</v>
      </c>
      <c r="AG65" s="47"/>
      <c r="AH65" s="47"/>
      <c r="AI65" s="47"/>
      <c r="AJ65" s="47"/>
      <c r="AK65" s="47"/>
      <c r="AL65" s="47"/>
      <c r="AM65" s="47"/>
      <c r="AN65" s="39"/>
    </row>
    <row r="66" ht="27.0" customHeight="1">
      <c r="A66" s="48"/>
      <c r="B66" s="49" t="str">
        <f>B43</f>
        <v>PARTIE 1 : 08H00 - 09H30</v>
      </c>
      <c r="C66" s="48"/>
      <c r="D66" s="48"/>
      <c r="E66" s="48"/>
      <c r="F66" s="48"/>
      <c r="G66" s="48"/>
      <c r="H66" s="50" t="s">
        <v>54</v>
      </c>
      <c r="I66" s="51" t="s">
        <v>55</v>
      </c>
      <c r="J66" s="48"/>
      <c r="K66" s="48"/>
      <c r="L66" s="52" t="str">
        <f>B66</f>
        <v>PARTIE 1 : 08H00 - 09H30</v>
      </c>
      <c r="M66" s="48"/>
      <c r="N66" s="48"/>
      <c r="O66" s="48"/>
      <c r="P66" s="48"/>
      <c r="Q66" s="48"/>
      <c r="R66" s="50" t="s">
        <v>54</v>
      </c>
      <c r="S66" s="51" t="s">
        <v>55</v>
      </c>
      <c r="T66" s="48"/>
      <c r="U66" s="48"/>
      <c r="V66" s="53" t="str">
        <f>B66</f>
        <v>PARTIE 1 : 08H00 - 09H30</v>
      </c>
      <c r="W66" s="48"/>
      <c r="X66" s="48"/>
      <c r="Y66" s="48"/>
      <c r="Z66" s="48"/>
      <c r="AA66" s="48"/>
      <c r="AB66" s="50" t="s">
        <v>54</v>
      </c>
      <c r="AC66" s="51" t="s">
        <v>55</v>
      </c>
      <c r="AD66" s="48"/>
      <c r="AE66" s="48"/>
      <c r="AF66" s="54" t="str">
        <f>B66</f>
        <v>PARTIE 1 : 08H00 - 09H30</v>
      </c>
      <c r="AG66" s="48"/>
      <c r="AH66" s="48"/>
      <c r="AI66" s="48"/>
      <c r="AJ66" s="48"/>
      <c r="AK66" s="48"/>
      <c r="AL66" s="50" t="s">
        <v>54</v>
      </c>
      <c r="AM66" s="51" t="s">
        <v>55</v>
      </c>
      <c r="AN66" s="48"/>
    </row>
    <row r="67" ht="27.0" customHeight="1">
      <c r="A67" s="55" t="s">
        <v>56</v>
      </c>
      <c r="B67" s="56">
        <v>9.0</v>
      </c>
      <c r="C67" s="57" t="str">
        <f>IFERROR(VLOOKUP("5A",$G$8:$N$39,3,FALSE))</f>
        <v>ALAIMO Daniel</v>
      </c>
      <c r="D67" s="58"/>
      <c r="E67" s="58"/>
      <c r="F67" s="58"/>
      <c r="G67" s="59"/>
      <c r="H67" s="60"/>
      <c r="I67" s="61"/>
      <c r="J67" s="62" t="str">
        <f>C68</f>
        <v>LARROQUE David</v>
      </c>
      <c r="K67" s="55" t="s">
        <v>56</v>
      </c>
      <c r="L67" s="63">
        <v>11.0</v>
      </c>
      <c r="M67" s="64" t="str">
        <f>IFERROR(VLOOKUP("6A",$G$8:$N$39,3,FALSE))</f>
        <v>CONDRO Gérard</v>
      </c>
      <c r="N67" s="65"/>
      <c r="O67" s="65"/>
      <c r="P67" s="65"/>
      <c r="Q67" s="66"/>
      <c r="R67" s="67"/>
      <c r="S67" s="68"/>
      <c r="T67" s="62" t="str">
        <f>M68</f>
        <v>DIDIER Damien</v>
      </c>
      <c r="U67" s="55" t="s">
        <v>56</v>
      </c>
      <c r="V67" s="69">
        <v>13.0</v>
      </c>
      <c r="W67" s="70" t="str">
        <f>IFERROR(VLOOKUP("7A",$G$8:$N$39,3,FALSE))</f>
        <v>BAL Jérôme</v>
      </c>
      <c r="X67" s="71"/>
      <c r="Y67" s="71"/>
      <c r="Z67" s="71"/>
      <c r="AA67" s="72"/>
      <c r="AB67" s="73"/>
      <c r="AC67" s="74"/>
      <c r="AD67" s="62" t="str">
        <f>W68</f>
        <v>VERNE Patrick</v>
      </c>
      <c r="AE67" s="55"/>
      <c r="AF67" s="75">
        <v>15.0</v>
      </c>
      <c r="AG67" s="76" t="str">
        <f>IFERROR(VLOOKUP("8A",$G$8:$N$39,3,FALSE))</f>
        <v>MOLAGER Julien</v>
      </c>
      <c r="AH67" s="77"/>
      <c r="AI67" s="77"/>
      <c r="AJ67" s="77"/>
      <c r="AK67" s="78"/>
      <c r="AL67" s="79"/>
      <c r="AM67" s="80"/>
      <c r="AN67" s="62" t="str">
        <f>AG68</f>
        <v>MONCENIS Olivier</v>
      </c>
    </row>
    <row r="68" ht="27.0" customHeight="1">
      <c r="A68" s="55" t="s">
        <v>56</v>
      </c>
      <c r="B68" s="81"/>
      <c r="C68" s="82" t="str">
        <f>IFERROR(VLOOKUP("5B",$G$8:$N$39,3,FALSE))</f>
        <v>LARROQUE David</v>
      </c>
      <c r="D68" s="83"/>
      <c r="E68" s="83"/>
      <c r="F68" s="83"/>
      <c r="G68" s="84"/>
      <c r="H68" s="85"/>
      <c r="I68" s="86"/>
      <c r="J68" s="62" t="str">
        <f>C67</f>
        <v>ALAIMO Daniel</v>
      </c>
      <c r="K68" s="55" t="s">
        <v>56</v>
      </c>
      <c r="L68" s="87"/>
      <c r="M68" s="88" t="str">
        <f>IFERROR(VLOOKUP("6B",$G$8:$N$39,3,FALSE))</f>
        <v>DIDIER Damien</v>
      </c>
      <c r="N68" s="89"/>
      <c r="O68" s="89"/>
      <c r="P68" s="89"/>
      <c r="Q68" s="90"/>
      <c r="R68" s="91"/>
      <c r="S68" s="92"/>
      <c r="T68" s="62" t="str">
        <f>M67</f>
        <v>CONDRO Gérard</v>
      </c>
      <c r="U68" s="55" t="s">
        <v>56</v>
      </c>
      <c r="V68" s="93"/>
      <c r="W68" s="94" t="str">
        <f>IFERROR(VLOOKUP("7B",$G$8:$N$39,3,FALSE))</f>
        <v>VERNE Patrick</v>
      </c>
      <c r="X68" s="95"/>
      <c r="Y68" s="95"/>
      <c r="Z68" s="95"/>
      <c r="AA68" s="96"/>
      <c r="AB68" s="97"/>
      <c r="AC68" s="98"/>
      <c r="AD68" s="62" t="str">
        <f>W67</f>
        <v>BAL Jérôme</v>
      </c>
      <c r="AE68" s="55"/>
      <c r="AF68" s="99"/>
      <c r="AG68" s="100" t="str">
        <f>IFERROR(VLOOKUP("8B",$G$8:$N$39,3,FALSE))</f>
        <v>MONCENIS Olivier</v>
      </c>
      <c r="AH68" s="101"/>
      <c r="AI68" s="101"/>
      <c r="AJ68" s="101"/>
      <c r="AK68" s="102"/>
      <c r="AL68" s="103"/>
      <c r="AM68" s="104"/>
      <c r="AN68" s="62" t="str">
        <f>AG67</f>
        <v>MOLAGER Julien</v>
      </c>
    </row>
    <row r="69" ht="27.0" customHeight="1">
      <c r="A69" s="55" t="s">
        <v>57</v>
      </c>
      <c r="B69" s="105">
        <v>10.0</v>
      </c>
      <c r="C69" s="106" t="str">
        <f>IFERROR(VLOOKUP("5C",$G$8:$N$39,3,FALSE))</f>
        <v>GONDRAND Gérard</v>
      </c>
      <c r="G69" s="107"/>
      <c r="H69" s="108"/>
      <c r="I69" s="109"/>
      <c r="J69" s="62" t="str">
        <f>C70</f>
        <v>VIRET Christophe</v>
      </c>
      <c r="K69" s="55" t="s">
        <v>57</v>
      </c>
      <c r="L69" s="110">
        <v>12.0</v>
      </c>
      <c r="M69" s="106" t="str">
        <f>IFERROR(VLOOKUP("6C",$G$8:$N$39,3,FALSE))</f>
        <v>TRIOMPHE Loïc</v>
      </c>
      <c r="Q69" s="107"/>
      <c r="R69" s="108"/>
      <c r="S69" s="111"/>
      <c r="T69" s="62" t="str">
        <f>M70</f>
        <v>TASSA Michel</v>
      </c>
      <c r="U69" s="55" t="s">
        <v>57</v>
      </c>
      <c r="V69" s="112">
        <v>14.0</v>
      </c>
      <c r="W69" s="106" t="str">
        <f>IFERROR(VLOOKUP("7C",$G$8:$N$39,3,FALSE))</f>
        <v>BERTRAND Jean-Luc</v>
      </c>
      <c r="AA69" s="107"/>
      <c r="AB69" s="108"/>
      <c r="AC69" s="113"/>
      <c r="AD69" s="62" t="str">
        <f>W70</f>
        <v>COSTE CHAREIRE Régis</v>
      </c>
      <c r="AE69" s="55"/>
      <c r="AF69" s="114">
        <v>16.0</v>
      </c>
      <c r="AG69" s="106" t="str">
        <f>IFERROR(VLOOKUP("8C",$G$8:$N$39,3,FALSE))</f>
        <v>LEVIEUX Jérôme</v>
      </c>
      <c r="AK69" s="107"/>
      <c r="AL69" s="108"/>
      <c r="AM69" s="115"/>
      <c r="AN69" s="62" t="str">
        <f>AG70</f>
        <v>BELLIO Luc</v>
      </c>
    </row>
    <row r="70" ht="27.0" customHeight="1">
      <c r="A70" s="55" t="s">
        <v>57</v>
      </c>
      <c r="B70" s="116"/>
      <c r="C70" s="117" t="str">
        <f>IFERROR(VLOOKUP("5D",$G$8:$N$39,3,FALSE))</f>
        <v>VIRET Christophe</v>
      </c>
      <c r="G70" s="118"/>
      <c r="H70" s="119"/>
      <c r="I70" s="120"/>
      <c r="J70" s="62" t="str">
        <f>C69</f>
        <v>GONDRAND Gérard</v>
      </c>
      <c r="K70" s="55" t="s">
        <v>57</v>
      </c>
      <c r="L70" s="121"/>
      <c r="M70" s="122" t="str">
        <f>IFERROR(VLOOKUP("6D",$G$8:$N$39,3,FALSE))</f>
        <v>TASSA Michel</v>
      </c>
      <c r="N70" s="123"/>
      <c r="O70" s="123"/>
      <c r="P70" s="123"/>
      <c r="Q70" s="124"/>
      <c r="R70" s="125"/>
      <c r="S70" s="126"/>
      <c r="T70" s="62" t="str">
        <f>M69</f>
        <v>TRIOMPHE Loïc</v>
      </c>
      <c r="U70" s="55" t="s">
        <v>57</v>
      </c>
      <c r="V70" s="127"/>
      <c r="W70" s="128" t="str">
        <f>IFERROR(VLOOKUP("7D",$G$8:$N$39,3,FALSE))</f>
        <v>COSTE CHAREIRE Régis</v>
      </c>
      <c r="X70" s="129"/>
      <c r="Y70" s="129"/>
      <c r="Z70" s="129"/>
      <c r="AA70" s="130"/>
      <c r="AB70" s="131"/>
      <c r="AC70" s="132"/>
      <c r="AD70" s="62" t="str">
        <f>W69</f>
        <v>BERTRAND Jean-Luc</v>
      </c>
      <c r="AE70" s="55"/>
      <c r="AF70" s="133"/>
      <c r="AG70" s="134" t="str">
        <f>IFERROR(VLOOKUP("8D",$G$8:$N$39,3,FALSE))</f>
        <v>BELLIO Luc</v>
      </c>
      <c r="AK70" s="135"/>
      <c r="AL70" s="136"/>
      <c r="AM70" s="137"/>
      <c r="AN70" s="62" t="str">
        <f>AG69</f>
        <v>LEVIEUX Jérôme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64"/>
      <c r="B72" s="49" t="str">
        <f>B49</f>
        <v>PARTIE 2 : 10H15 - 11H45</v>
      </c>
      <c r="C72" s="165"/>
      <c r="D72" s="165"/>
      <c r="E72" s="165"/>
      <c r="F72" s="165"/>
      <c r="G72" s="165"/>
      <c r="H72" s="50" t="s">
        <v>54</v>
      </c>
      <c r="I72" s="51" t="s">
        <v>55</v>
      </c>
      <c r="J72" s="164"/>
      <c r="K72" s="164"/>
      <c r="L72" s="166" t="str">
        <f>B72</f>
        <v>PARTIE 2 : 10H15 - 11H45</v>
      </c>
      <c r="M72" s="165"/>
      <c r="N72" s="165"/>
      <c r="O72" s="165"/>
      <c r="P72" s="165"/>
      <c r="Q72" s="165"/>
      <c r="R72" s="50" t="s">
        <v>54</v>
      </c>
      <c r="S72" s="51" t="s">
        <v>55</v>
      </c>
      <c r="T72" s="164"/>
      <c r="U72" s="164"/>
      <c r="V72" s="167" t="str">
        <f>B72</f>
        <v>PARTIE 2 : 10H15 - 11H45</v>
      </c>
      <c r="W72" s="165"/>
      <c r="X72" s="165"/>
      <c r="Y72" s="165"/>
      <c r="Z72" s="165"/>
      <c r="AA72" s="165"/>
      <c r="AB72" s="50" t="s">
        <v>54</v>
      </c>
      <c r="AC72" s="51" t="s">
        <v>55</v>
      </c>
      <c r="AD72" s="164"/>
      <c r="AE72" s="164"/>
      <c r="AF72" s="168" t="str">
        <f>B72</f>
        <v>PARTIE 2 : 10H15 - 11H45</v>
      </c>
      <c r="AG72" s="165"/>
      <c r="AH72" s="165"/>
      <c r="AI72" s="165"/>
      <c r="AJ72" s="165"/>
      <c r="AK72" s="165"/>
      <c r="AL72" s="50" t="s">
        <v>54</v>
      </c>
      <c r="AM72" s="51" t="s">
        <v>55</v>
      </c>
      <c r="AN72" s="164"/>
    </row>
    <row r="73" ht="27.0" customHeight="1">
      <c r="A73" s="55" t="s">
        <v>60</v>
      </c>
      <c r="B73" s="56">
        <v>8.0</v>
      </c>
      <c r="C73" s="57" t="str">
        <f>IF(COUNTBLANK(I67:I70)=0,IF(I67&gt;I68,C67,C68),"-")</f>
        <v>-</v>
      </c>
      <c r="D73" s="58"/>
      <c r="E73" s="58"/>
      <c r="F73" s="58"/>
      <c r="G73" s="59"/>
      <c r="H73" s="60"/>
      <c r="I73" s="61"/>
      <c r="J73" s="62" t="str">
        <f>C74</f>
        <v>-</v>
      </c>
      <c r="K73" s="55" t="s">
        <v>60</v>
      </c>
      <c r="L73" s="63">
        <v>6.0</v>
      </c>
      <c r="M73" s="64" t="str">
        <f>IF(COUNTBLANK(S67:S70)=0,IF(S67&gt;S68,M67,M68),"-")</f>
        <v>-</v>
      </c>
      <c r="N73" s="65"/>
      <c r="O73" s="65"/>
      <c r="P73" s="65"/>
      <c r="Q73" s="66"/>
      <c r="R73" s="67"/>
      <c r="S73" s="68"/>
      <c r="T73" s="62" t="str">
        <f>M74</f>
        <v>-</v>
      </c>
      <c r="U73" s="55" t="s">
        <v>60</v>
      </c>
      <c r="V73" s="69">
        <v>4.0</v>
      </c>
      <c r="W73" s="70" t="str">
        <f>IF(COUNTBLANK(AC67:AC70)=0,IF(AC67&gt;AC68,W67,W68),"-")</f>
        <v>-</v>
      </c>
      <c r="X73" s="71"/>
      <c r="Y73" s="71"/>
      <c r="Z73" s="71"/>
      <c r="AA73" s="72"/>
      <c r="AB73" s="73"/>
      <c r="AC73" s="74"/>
      <c r="AD73" s="62" t="str">
        <f>W74</f>
        <v>-</v>
      </c>
      <c r="AE73" s="55"/>
      <c r="AF73" s="75">
        <v>1.0</v>
      </c>
      <c r="AG73" s="76" t="str">
        <f>IF(COUNTBLANK(AM67:AM70)=0,IF(AM67&gt;AM68,AG67,AG68),"-")</f>
        <v>-</v>
      </c>
      <c r="AH73" s="77"/>
      <c r="AI73" s="77"/>
      <c r="AJ73" s="77"/>
      <c r="AK73" s="78"/>
      <c r="AL73" s="79"/>
      <c r="AM73" s="80"/>
      <c r="AN73" s="62" t="str">
        <f>AG74</f>
        <v>-</v>
      </c>
    </row>
    <row r="74" ht="27.0" customHeight="1">
      <c r="A74" s="55" t="s">
        <v>60</v>
      </c>
      <c r="B74" s="81"/>
      <c r="C74" s="82" t="str">
        <f>IF(COUNTBLANK(I67:I70)=0,IF(I69&gt;I70,C69,C70),"-")</f>
        <v>-</v>
      </c>
      <c r="D74" s="83"/>
      <c r="E74" s="83"/>
      <c r="F74" s="83"/>
      <c r="G74" s="84"/>
      <c r="H74" s="85"/>
      <c r="I74" s="86"/>
      <c r="J74" s="62" t="str">
        <f>C73</f>
        <v>-</v>
      </c>
      <c r="K74" s="55" t="s">
        <v>60</v>
      </c>
      <c r="L74" s="87"/>
      <c r="M74" s="88" t="str">
        <f>IF(COUNTBLANK(S67:S70)=0,IF(S69&gt;S70,M69,M70),"-")</f>
        <v>-</v>
      </c>
      <c r="N74" s="89"/>
      <c r="O74" s="89"/>
      <c r="P74" s="89"/>
      <c r="Q74" s="90"/>
      <c r="R74" s="91"/>
      <c r="S74" s="92"/>
      <c r="T74" s="62" t="str">
        <f>M73</f>
        <v>-</v>
      </c>
      <c r="U74" s="55" t="s">
        <v>60</v>
      </c>
      <c r="V74" s="93"/>
      <c r="W74" s="94" t="str">
        <f>IF(COUNTBLANK(AC67:AC70)=0,IF(AC69&gt;AC70,W69,W70),"-")</f>
        <v>-</v>
      </c>
      <c r="X74" s="95"/>
      <c r="Y74" s="95"/>
      <c r="Z74" s="95"/>
      <c r="AA74" s="96"/>
      <c r="AB74" s="97"/>
      <c r="AC74" s="98"/>
      <c r="AD74" s="62" t="str">
        <f>W73</f>
        <v>-</v>
      </c>
      <c r="AE74" s="55"/>
      <c r="AF74" s="99"/>
      <c r="AG74" s="100" t="str">
        <f>IF(COUNTBLANK(AM67:AM70)=0,IF(AM69&gt;AM70,AG69,AG70),"-")</f>
        <v>-</v>
      </c>
      <c r="AH74" s="101"/>
      <c r="AI74" s="101"/>
      <c r="AJ74" s="101"/>
      <c r="AK74" s="102"/>
      <c r="AL74" s="103"/>
      <c r="AM74" s="104"/>
      <c r="AN74" s="62" t="str">
        <f>AG73</f>
        <v>-</v>
      </c>
    </row>
    <row r="75" ht="27.0" customHeight="1">
      <c r="A75" s="55" t="s">
        <v>61</v>
      </c>
      <c r="B75" s="105">
        <v>7.0</v>
      </c>
      <c r="C75" s="106" t="str">
        <f>IF(COUNTBLANK(I67:I70)=0,IF(I67&gt;I68,C68,C67),"-")</f>
        <v>-</v>
      </c>
      <c r="G75" s="107"/>
      <c r="H75" s="108"/>
      <c r="I75" s="109"/>
      <c r="J75" s="62" t="str">
        <f>C76</f>
        <v>-</v>
      </c>
      <c r="K75" s="55" t="s">
        <v>61</v>
      </c>
      <c r="L75" s="110">
        <v>5.0</v>
      </c>
      <c r="M75" s="106" t="str">
        <f>IF(COUNTBLANK(S67:S70)=0,IF(S67&gt;S68,M68,M67),"-")</f>
        <v>-</v>
      </c>
      <c r="Q75" s="107"/>
      <c r="R75" s="108"/>
      <c r="S75" s="111"/>
      <c r="T75" s="62" t="str">
        <f>M76</f>
        <v>-</v>
      </c>
      <c r="U75" s="55" t="s">
        <v>61</v>
      </c>
      <c r="V75" s="112">
        <v>3.0</v>
      </c>
      <c r="W75" s="106" t="str">
        <f>IF(COUNTBLANK(AC67:AC70)=0,IF(AC67&gt;AC68,W68,W67),"-")</f>
        <v>-</v>
      </c>
      <c r="AA75" s="107"/>
      <c r="AB75" s="108"/>
      <c r="AC75" s="113"/>
      <c r="AD75" s="62" t="str">
        <f>W76</f>
        <v>-</v>
      </c>
      <c r="AE75" s="55"/>
      <c r="AF75" s="114">
        <v>2.0</v>
      </c>
      <c r="AG75" s="106" t="str">
        <f>IF(COUNTBLANK(AM67:AM70)=0,IF(AM67&gt;AM68,AG68,AG67),"-")</f>
        <v>-</v>
      </c>
      <c r="AK75" s="107"/>
      <c r="AL75" s="108"/>
      <c r="AM75" s="115"/>
      <c r="AN75" s="62" t="str">
        <f>AG76</f>
        <v>-</v>
      </c>
    </row>
    <row r="76" ht="27.0" customHeight="1">
      <c r="A76" s="55" t="s">
        <v>61</v>
      </c>
      <c r="B76" s="116"/>
      <c r="C76" s="169" t="str">
        <f>IF(COUNTBLANK(I67:I70)=0,IF(I69&gt;I70,C70,C69),"-")</f>
        <v>-</v>
      </c>
      <c r="D76" s="170"/>
      <c r="E76" s="170"/>
      <c r="F76" s="170"/>
      <c r="G76" s="171"/>
      <c r="H76" s="172"/>
      <c r="I76" s="173"/>
      <c r="J76" s="62" t="str">
        <f>C75</f>
        <v>-</v>
      </c>
      <c r="K76" s="55" t="s">
        <v>61</v>
      </c>
      <c r="L76" s="121"/>
      <c r="M76" s="122" t="str">
        <f>IF(COUNTBLANK(S67:S70)=0,IF(S69&gt;S70,M70,M69),"-")</f>
        <v>-</v>
      </c>
      <c r="N76" s="123"/>
      <c r="O76" s="123"/>
      <c r="P76" s="123"/>
      <c r="Q76" s="124"/>
      <c r="R76" s="125"/>
      <c r="S76" s="126"/>
      <c r="T76" s="62" t="str">
        <f>M75</f>
        <v>-</v>
      </c>
      <c r="U76" s="55" t="s">
        <v>61</v>
      </c>
      <c r="V76" s="127"/>
      <c r="W76" s="128" t="str">
        <f>IF(COUNTBLANK(AC67:AC70)=0,IF(AC69&gt;AC70,W70,W69),"-")</f>
        <v>-</v>
      </c>
      <c r="X76" s="129"/>
      <c r="Y76" s="129"/>
      <c r="Z76" s="129"/>
      <c r="AA76" s="130"/>
      <c r="AB76" s="131"/>
      <c r="AC76" s="132"/>
      <c r="AD76" s="62" t="str">
        <f>W75</f>
        <v>-</v>
      </c>
      <c r="AE76" s="55"/>
      <c r="AF76" s="133"/>
      <c r="AG76" s="174" t="str">
        <f>IF(COUNTBLANK(AM67:AM70)=0,IF(AM69&gt;AM70,AG70,AG69),"-")</f>
        <v>-</v>
      </c>
      <c r="AH76" s="175"/>
      <c r="AI76" s="175"/>
      <c r="AJ76" s="175"/>
      <c r="AK76" s="176"/>
      <c r="AL76" s="177"/>
      <c r="AM76" s="178"/>
      <c r="AN76" s="62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64"/>
      <c r="B78" s="49" t="str">
        <f>B55</f>
        <v>BARRAGES : 15H45 - 17H15</v>
      </c>
      <c r="C78" s="165"/>
      <c r="D78" s="165"/>
      <c r="E78" s="165"/>
      <c r="F78" s="165"/>
      <c r="G78" s="165"/>
      <c r="H78" s="50" t="s">
        <v>54</v>
      </c>
      <c r="I78" s="51" t="s">
        <v>55</v>
      </c>
      <c r="J78" s="164"/>
      <c r="K78" s="164"/>
      <c r="L78" s="166" t="str">
        <f>B78</f>
        <v>BARRAGES : 15H45 - 17H15</v>
      </c>
      <c r="M78" s="165"/>
      <c r="N78" s="165"/>
      <c r="O78" s="165"/>
      <c r="P78" s="165"/>
      <c r="Q78" s="165"/>
      <c r="R78" s="50" t="s">
        <v>54</v>
      </c>
      <c r="S78" s="51" t="s">
        <v>55</v>
      </c>
      <c r="T78" s="164"/>
      <c r="U78" s="164"/>
      <c r="V78" s="167" t="str">
        <f>B78</f>
        <v>BARRAGES : 15H45 - 17H15</v>
      </c>
      <c r="W78" s="165"/>
      <c r="X78" s="165"/>
      <c r="Y78" s="165"/>
      <c r="Z78" s="165"/>
      <c r="AA78" s="165"/>
      <c r="AB78" s="50" t="s">
        <v>54</v>
      </c>
      <c r="AC78" s="51" t="s">
        <v>55</v>
      </c>
      <c r="AD78" s="164"/>
      <c r="AE78" s="164"/>
      <c r="AF78" s="168" t="str">
        <f>B78</f>
        <v>BARRAGES : 15H45 - 17H15</v>
      </c>
      <c r="AG78" s="165"/>
      <c r="AH78" s="165"/>
      <c r="AI78" s="165"/>
      <c r="AJ78" s="165"/>
      <c r="AK78" s="165"/>
      <c r="AL78" s="50" t="s">
        <v>54</v>
      </c>
      <c r="AM78" s="51" t="s">
        <v>55</v>
      </c>
      <c r="AN78" s="164"/>
    </row>
    <row r="79" ht="27.0" customHeight="1">
      <c r="A79" s="55" t="s">
        <v>63</v>
      </c>
      <c r="B79" s="56">
        <v>1.0</v>
      </c>
      <c r="C79" s="57" t="str">
        <f>IF(COUNTBLANK(I73:I76)=0,IF(I73&gt;I74,C74,C73),"-")</f>
        <v>-</v>
      </c>
      <c r="D79" s="58"/>
      <c r="E79" s="58"/>
      <c r="F79" s="58"/>
      <c r="G79" s="59"/>
      <c r="H79" s="60"/>
      <c r="I79" s="61"/>
      <c r="J79" s="62" t="str">
        <f>C80</f>
        <v>-</v>
      </c>
      <c r="K79" s="55" t="s">
        <v>63</v>
      </c>
      <c r="L79" s="63">
        <v>2.0</v>
      </c>
      <c r="M79" s="64" t="str">
        <f>IF(COUNTBLANK(S73:S76)=0,IF(S73&gt;S74,M74,M73),"-")</f>
        <v>-</v>
      </c>
      <c r="N79" s="65"/>
      <c r="O79" s="65"/>
      <c r="P79" s="65"/>
      <c r="Q79" s="66"/>
      <c r="R79" s="67"/>
      <c r="S79" s="68"/>
      <c r="T79" s="62" t="str">
        <f>M80</f>
        <v>-</v>
      </c>
      <c r="U79" s="55" t="s">
        <v>63</v>
      </c>
      <c r="V79" s="69">
        <v>3.0</v>
      </c>
      <c r="W79" s="70" t="str">
        <f>IF(COUNTBLANK(AC73:AC76)=0,IF(AC73&gt;AC74,W74,W73),"-")</f>
        <v>-</v>
      </c>
      <c r="X79" s="71"/>
      <c r="Y79" s="71"/>
      <c r="Z79" s="71"/>
      <c r="AA79" s="72"/>
      <c r="AB79" s="73"/>
      <c r="AC79" s="74"/>
      <c r="AD79" s="62" t="str">
        <f>W80</f>
        <v>-</v>
      </c>
      <c r="AE79" s="55"/>
      <c r="AF79" s="75">
        <v>4.0</v>
      </c>
      <c r="AG79" s="76" t="str">
        <f>IF(COUNTBLANK(AM73:AM76)=0,IF(AM73&gt;AM74,AG74,AG73),"-")</f>
        <v>-</v>
      </c>
      <c r="AH79" s="77"/>
      <c r="AI79" s="77"/>
      <c r="AJ79" s="77"/>
      <c r="AK79" s="78"/>
      <c r="AL79" s="79"/>
      <c r="AM79" s="80"/>
      <c r="AN79" s="62" t="str">
        <f>AG80</f>
        <v>-</v>
      </c>
    </row>
    <row r="80" ht="27.0" customHeight="1">
      <c r="A80" s="55" t="s">
        <v>63</v>
      </c>
      <c r="B80" s="116"/>
      <c r="C80" s="169" t="str">
        <f>IF(COUNTBLANK(I73:I76)=0,IF(I75&gt;I76,C75,C76),"-")</f>
        <v>-</v>
      </c>
      <c r="D80" s="170"/>
      <c r="E80" s="170"/>
      <c r="F80" s="170"/>
      <c r="G80" s="171"/>
      <c r="H80" s="172"/>
      <c r="I80" s="173"/>
      <c r="J80" s="62" t="str">
        <f>C79</f>
        <v>-</v>
      </c>
      <c r="K80" s="55" t="s">
        <v>63</v>
      </c>
      <c r="L80" s="121"/>
      <c r="M80" s="122" t="str">
        <f>IF(COUNTBLANK(S73:S76)=0,IF(S75&gt;S76,M75,M76),"-")</f>
        <v>-</v>
      </c>
      <c r="N80" s="123"/>
      <c r="O80" s="123"/>
      <c r="P80" s="123"/>
      <c r="Q80" s="124"/>
      <c r="R80" s="125"/>
      <c r="S80" s="126"/>
      <c r="T80" s="62" t="str">
        <f>M79</f>
        <v>-</v>
      </c>
      <c r="U80" s="55" t="s">
        <v>63</v>
      </c>
      <c r="V80" s="127"/>
      <c r="W80" s="128" t="str">
        <f>IF(COUNTBLANK(AC73:AC76)=0,IF(AC75&gt;AC76,W75,W76),"-")</f>
        <v>-</v>
      </c>
      <c r="X80" s="129"/>
      <c r="Y80" s="129"/>
      <c r="Z80" s="129"/>
      <c r="AA80" s="130"/>
      <c r="AB80" s="131"/>
      <c r="AC80" s="132"/>
      <c r="AD80" s="62" t="str">
        <f>W79</f>
        <v>-</v>
      </c>
      <c r="AE80" s="55"/>
      <c r="AF80" s="133"/>
      <c r="AG80" s="174" t="str">
        <f>IF(COUNTBLANK(AM73:AM76)=0,IF(AM75&gt;AM76,AG75,AG76),"-")</f>
        <v>-</v>
      </c>
      <c r="AH80" s="175"/>
      <c r="AI80" s="175"/>
      <c r="AJ80" s="175"/>
      <c r="AK80" s="176"/>
      <c r="AL80" s="177"/>
      <c r="AM80" s="178"/>
      <c r="AN80" s="62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189"/>
      <c r="B82" s="190"/>
      <c r="C82" s="191"/>
      <c r="D82" s="191"/>
      <c r="E82" s="191"/>
      <c r="F82" s="191"/>
      <c r="G82" s="191"/>
      <c r="H82" s="191"/>
      <c r="I82" s="192"/>
      <c r="J82" s="189"/>
      <c r="K82" s="189"/>
      <c r="L82" s="190"/>
      <c r="M82" s="191"/>
      <c r="N82" s="191"/>
      <c r="O82" s="191"/>
      <c r="P82" s="191"/>
      <c r="Q82" s="191"/>
      <c r="R82" s="191"/>
      <c r="S82" s="191"/>
      <c r="T82" s="189"/>
      <c r="U82" s="189"/>
      <c r="V82" s="190"/>
      <c r="W82" s="191"/>
      <c r="X82" s="191"/>
      <c r="Y82" s="191"/>
      <c r="Z82" s="191"/>
      <c r="AA82" s="191"/>
      <c r="AB82" s="191"/>
      <c r="AC82" s="191"/>
      <c r="AD82" s="189"/>
      <c r="AE82" s="189"/>
      <c r="AF82" s="190"/>
      <c r="AG82" s="191"/>
      <c r="AH82" s="191"/>
      <c r="AI82" s="191"/>
      <c r="AJ82" s="191"/>
      <c r="AK82" s="191"/>
      <c r="AL82" s="191"/>
      <c r="AM82" s="191"/>
      <c r="AN82" s="189"/>
    </row>
    <row r="83" ht="27.0" customHeight="1">
      <c r="A83" s="8"/>
      <c r="B83" s="193" t="s">
        <v>470</v>
      </c>
      <c r="C83" s="194" t="str">
        <f>IF(COUNTBLANK(I73:I76)=0,IF(I73&gt;I74,C73,C74),"-")</f>
        <v>-</v>
      </c>
      <c r="D83" s="58"/>
      <c r="E83" s="58"/>
      <c r="F83" s="58"/>
      <c r="G83" s="58"/>
      <c r="H83" s="195"/>
      <c r="I83" s="196"/>
      <c r="J83" s="8"/>
      <c r="K83" s="8"/>
      <c r="L83" s="197" t="s">
        <v>471</v>
      </c>
      <c r="M83" s="198" t="str">
        <f>IF(COUNTBLANK(S73:S76)=0,IF(S73&gt;S74,M73,M74),"-")</f>
        <v>-</v>
      </c>
      <c r="N83" s="65"/>
      <c r="O83" s="65"/>
      <c r="P83" s="65"/>
      <c r="Q83" s="65"/>
      <c r="R83" s="199"/>
      <c r="S83" s="200"/>
      <c r="T83" s="8"/>
      <c r="U83" s="8"/>
      <c r="V83" s="201" t="s">
        <v>472</v>
      </c>
      <c r="W83" s="202" t="str">
        <f>IF(COUNTBLANK(AC73:AC76)=0,IF(AC73&gt;AC74,W73,W74),"-")</f>
        <v>-</v>
      </c>
      <c r="X83" s="71"/>
      <c r="Y83" s="71"/>
      <c r="Z83" s="71"/>
      <c r="AA83" s="71"/>
      <c r="AB83" s="203"/>
      <c r="AC83" s="204"/>
      <c r="AD83" s="8"/>
      <c r="AE83" s="8"/>
      <c r="AF83" s="205" t="s">
        <v>473</v>
      </c>
      <c r="AG83" s="206" t="str">
        <f>IF(COUNTBLANK(AM73:AM76)=0,IF(AM73&gt;AM74,AG73,AG74),"-")</f>
        <v>-</v>
      </c>
      <c r="AH83" s="77"/>
      <c r="AI83" s="77"/>
      <c r="AJ83" s="77"/>
      <c r="AK83" s="77"/>
      <c r="AL83" s="207"/>
      <c r="AM83" s="208"/>
      <c r="AN83" s="8"/>
    </row>
    <row r="84" ht="27.0" customHeight="1">
      <c r="A84" s="8"/>
      <c r="B84" s="209" t="s">
        <v>474</v>
      </c>
      <c r="C84" s="210" t="str">
        <f>IF(COUNTBLANK(I79:I80)=0,IF(I79&gt;I80,C79,C80),"-")</f>
        <v>-</v>
      </c>
      <c r="H84" s="211"/>
      <c r="I84" s="212"/>
      <c r="J84" s="8"/>
      <c r="K84" s="8"/>
      <c r="L84" s="213" t="s">
        <v>475</v>
      </c>
      <c r="M84" s="214" t="str">
        <f>IF(COUNTBLANK(S79:S80)=0,IF(S79&gt;S80,M79,M80),"-")</f>
        <v>-</v>
      </c>
      <c r="R84" s="215"/>
      <c r="S84" s="216"/>
      <c r="T84" s="8"/>
      <c r="U84" s="8"/>
      <c r="V84" s="217" t="s">
        <v>476</v>
      </c>
      <c r="W84" s="218" t="str">
        <f>IF(COUNTBLANK(AC79:AC80)=0,IF(AC79&gt;AC80,W79,W80),"-")</f>
        <v>-</v>
      </c>
      <c r="AB84" s="219"/>
      <c r="AC84" s="220"/>
      <c r="AD84" s="8"/>
      <c r="AE84" s="8"/>
      <c r="AF84" s="221" t="s">
        <v>477</v>
      </c>
      <c r="AG84" s="222" t="str">
        <f>IF(COUNTBLANK(AM79:AM80)=0,IF(AM79&gt;AM80,AG79,AG80),"-")</f>
        <v>-</v>
      </c>
      <c r="AL84" s="223"/>
      <c r="AM84" s="224"/>
      <c r="AN84" s="8"/>
    </row>
    <row r="85" ht="27.0" customHeight="1">
      <c r="A85" s="8"/>
      <c r="B85" s="225" t="s">
        <v>478</v>
      </c>
      <c r="C85" s="226" t="str">
        <f>IF(COUNTBLANK(I79:I80)=0,IF(I79&gt;I80,C80,C79),"-")</f>
        <v>-</v>
      </c>
      <c r="H85" s="227"/>
      <c r="I85" s="228"/>
      <c r="J85" s="8"/>
      <c r="K85" s="8"/>
      <c r="L85" s="229" t="s">
        <v>479</v>
      </c>
      <c r="M85" s="226" t="str">
        <f>IF(COUNTBLANK(S79:S80)=0,IF(S79&gt;S80,M80,M79),"-")</f>
        <v>-</v>
      </c>
      <c r="R85" s="227"/>
      <c r="S85" s="230"/>
      <c r="T85" s="8"/>
      <c r="U85" s="8"/>
      <c r="V85" s="231" t="s">
        <v>480</v>
      </c>
      <c r="W85" s="226" t="str">
        <f>IF(COUNTBLANK(AC79:AC80)=0,IF(AC79&gt;AC80,W80,W79),"-")</f>
        <v>-</v>
      </c>
      <c r="AB85" s="227"/>
      <c r="AC85" s="232"/>
      <c r="AD85" s="8"/>
      <c r="AE85" s="8"/>
      <c r="AF85" s="233" t="s">
        <v>481</v>
      </c>
      <c r="AG85" s="226" t="str">
        <f>IF(COUNTBLANK(AM79:AM80)=0,IF(AM79&gt;AM80,AG80,AG79),"-")</f>
        <v>-</v>
      </c>
      <c r="AL85" s="227"/>
      <c r="AM85" s="234"/>
      <c r="AN85" s="8"/>
    </row>
    <row r="86" ht="27.0" customHeight="1">
      <c r="A86" s="8"/>
      <c r="B86" s="235" t="s">
        <v>482</v>
      </c>
      <c r="C86" s="236" t="str">
        <f>IF(COUNTBLANK(I73:I76)=0,IF(I75&gt;I76,C76,C75),"-")</f>
        <v>-</v>
      </c>
      <c r="D86" s="170"/>
      <c r="E86" s="170"/>
      <c r="F86" s="170"/>
      <c r="G86" s="170"/>
      <c r="H86" s="237"/>
      <c r="I86" s="238"/>
      <c r="J86" s="8"/>
      <c r="K86" s="8"/>
      <c r="L86" s="239" t="s">
        <v>483</v>
      </c>
      <c r="M86" s="240" t="str">
        <f>IF(COUNTBLANK(S73:S76)=0,IF(S75&gt;S76,M76,M75),"-")</f>
        <v>-</v>
      </c>
      <c r="N86" s="123"/>
      <c r="O86" s="123"/>
      <c r="P86" s="123"/>
      <c r="Q86" s="123"/>
      <c r="R86" s="241"/>
      <c r="S86" s="242"/>
      <c r="T86" s="8"/>
      <c r="U86" s="8"/>
      <c r="V86" s="243" t="s">
        <v>484</v>
      </c>
      <c r="W86" s="244" t="str">
        <f>IF(COUNTBLANK(AC73:AC76)=0,IF(AC75&gt;AC76,W76,W75),"-")</f>
        <v>-</v>
      </c>
      <c r="X86" s="129"/>
      <c r="Y86" s="129"/>
      <c r="Z86" s="129"/>
      <c r="AA86" s="129"/>
      <c r="AB86" s="245"/>
      <c r="AC86" s="246"/>
      <c r="AD86" s="8"/>
      <c r="AE86" s="8"/>
      <c r="AF86" s="247" t="s">
        <v>485</v>
      </c>
      <c r="AG86" s="248" t="str">
        <f>IF(COUNTBLANK(AM73:AM76)=0,IF(AM75&gt;AM76,AG76,AG75),"-")</f>
        <v>-</v>
      </c>
      <c r="AH86" s="175"/>
      <c r="AI86" s="175"/>
      <c r="AJ86" s="175"/>
      <c r="AK86" s="175"/>
      <c r="AL86" s="249"/>
      <c r="AM86" s="250"/>
      <c r="AN86" s="8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486</v>
      </c>
    </row>
    <row r="90" ht="27.0" customHeight="1">
      <c r="H90" s="8"/>
      <c r="I90" s="8"/>
      <c r="J90" s="8"/>
      <c r="K90" s="8"/>
      <c r="L90" s="8"/>
      <c r="M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3.5" customHeight="1">
      <c r="B91" s="315" t="s">
        <v>197</v>
      </c>
      <c r="C91" s="316"/>
      <c r="D91" s="316"/>
      <c r="E91" s="316"/>
      <c r="F91" s="316"/>
      <c r="G91" s="316"/>
      <c r="H91" s="487" t="s">
        <v>198</v>
      </c>
      <c r="I91" s="318"/>
      <c r="J91" s="8"/>
      <c r="K91" s="8"/>
      <c r="L91" s="8"/>
      <c r="M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ht="13.5" customHeight="1">
      <c r="A92" s="258" t="s">
        <v>487</v>
      </c>
      <c r="B92" s="319">
        <v>9.0</v>
      </c>
      <c r="C92" s="22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262"/>
      <c r="I92" s="320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customHeight="1">
      <c r="B93" s="321"/>
      <c r="G93" s="261"/>
      <c r="I93" s="322"/>
      <c r="J93" s="8"/>
      <c r="K93" s="8"/>
      <c r="L93" s="8"/>
      <c r="M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3.5" customHeight="1">
      <c r="A94" s="258" t="s">
        <v>488</v>
      </c>
      <c r="B94" s="321"/>
      <c r="C94" s="323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324"/>
      <c r="I94" s="325"/>
      <c r="J94" s="326"/>
      <c r="K94" s="253"/>
      <c r="L94" s="254" t="s">
        <v>81</v>
      </c>
      <c r="M94" s="255"/>
      <c r="N94" s="255"/>
      <c r="O94" s="255"/>
      <c r="P94" s="255"/>
      <c r="Q94" s="255"/>
      <c r="R94" s="256" t="s">
        <v>82</v>
      </c>
      <c r="S94" s="257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331"/>
      <c r="K95" s="332"/>
      <c r="L95" s="260">
        <v>1.0</v>
      </c>
      <c r="M95" s="226" t="str">
        <f>IF(COUNTBLANK(I92:I95)=2,IF(I92&gt;I94,C92,C94),"")</f>
        <v/>
      </c>
      <c r="Q95" s="261"/>
      <c r="R95" s="262"/>
      <c r="S95" s="263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3.5" customHeight="1">
      <c r="H96" s="8"/>
      <c r="I96" s="8"/>
      <c r="J96" s="331"/>
      <c r="K96" s="333"/>
      <c r="L96" s="261"/>
      <c r="Q96" s="261"/>
      <c r="S96" s="259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3.5" customHeight="1">
      <c r="B97" s="315" t="s">
        <v>197</v>
      </c>
      <c r="C97" s="316"/>
      <c r="D97" s="316"/>
      <c r="E97" s="316"/>
      <c r="F97" s="316"/>
      <c r="G97" s="316"/>
      <c r="H97" s="317" t="str">
        <f>H91</f>
        <v>18H00 - 19H30</v>
      </c>
      <c r="I97" s="318"/>
      <c r="J97" s="331"/>
      <c r="K97" s="332"/>
      <c r="L97" s="261"/>
      <c r="M97" s="218" t="str">
        <f>IF(COUNTBLANK(I98:I101)=2,IF(I98&gt;I100,C98,C100),"")</f>
        <v/>
      </c>
      <c r="Q97" s="261"/>
      <c r="R97" s="264"/>
      <c r="S97" s="265"/>
      <c r="T97" s="334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3.5" customHeight="1">
      <c r="A98" s="258" t="s">
        <v>489</v>
      </c>
      <c r="B98" s="319">
        <v>10.0</v>
      </c>
      <c r="C98" s="22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262"/>
      <c r="I98" s="320"/>
      <c r="J98" s="331"/>
      <c r="K98" s="332"/>
      <c r="L98" s="272"/>
      <c r="M98" s="273"/>
      <c r="N98" s="273"/>
      <c r="O98" s="273"/>
      <c r="P98" s="273"/>
      <c r="Q98" s="272"/>
      <c r="R98" s="273"/>
      <c r="S98" s="274"/>
      <c r="T98" s="335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3.5" customHeight="1">
      <c r="B99" s="321"/>
      <c r="G99" s="261"/>
      <c r="I99" s="322"/>
      <c r="J99" s="336"/>
      <c r="K99" s="8"/>
      <c r="L99" s="8"/>
      <c r="M99" s="8"/>
      <c r="T99" s="335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3.5" customHeight="1">
      <c r="A100" s="258" t="s">
        <v>490</v>
      </c>
      <c r="B100" s="321"/>
      <c r="C100" s="323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324"/>
      <c r="I100" s="325"/>
      <c r="J100" s="8"/>
      <c r="K100" s="8"/>
      <c r="L100" s="8"/>
      <c r="M100" s="8"/>
      <c r="T100" s="335"/>
      <c r="U100" s="8"/>
      <c r="V100" s="267" t="s">
        <v>85</v>
      </c>
      <c r="W100" s="269"/>
      <c r="X100" s="269"/>
      <c r="Y100" s="269"/>
      <c r="Z100" s="269"/>
      <c r="AA100" s="269"/>
      <c r="AB100" s="270" t="s">
        <v>86</v>
      </c>
      <c r="AC100" s="271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8"/>
      <c r="K101" s="8"/>
      <c r="L101" s="8"/>
      <c r="M101" s="8"/>
      <c r="T101" s="335"/>
      <c r="U101" s="8"/>
      <c r="V101" s="276">
        <v>4.0</v>
      </c>
      <c r="W101" s="277" t="str">
        <f>IF(COUNTBLANK(S95:S98)=2,IF(S95&gt;S97,M95,M97),"")</f>
        <v/>
      </c>
      <c r="AA101" s="261"/>
      <c r="AB101" s="262"/>
      <c r="AC101" s="27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3.5" customHeight="1">
      <c r="H102" s="8"/>
      <c r="I102" s="8"/>
      <c r="J102" s="8"/>
      <c r="K102" s="8"/>
      <c r="L102" s="8"/>
      <c r="M102" s="8"/>
      <c r="T102" s="335"/>
      <c r="U102" s="279"/>
      <c r="V102" s="280"/>
      <c r="AA102" s="261"/>
      <c r="AC102" s="281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3.5" customHeight="1">
      <c r="B103" s="315" t="s">
        <v>197</v>
      </c>
      <c r="C103" s="316"/>
      <c r="D103" s="316"/>
      <c r="E103" s="316"/>
      <c r="F103" s="316"/>
      <c r="G103" s="316"/>
      <c r="H103" s="317" t="str">
        <f>H91</f>
        <v>18H00 - 19H30</v>
      </c>
      <c r="I103" s="318"/>
      <c r="J103" s="8"/>
      <c r="K103" s="8"/>
      <c r="L103" s="8"/>
      <c r="M103" s="8"/>
      <c r="T103" s="335"/>
      <c r="U103" s="8"/>
      <c r="V103" s="280"/>
      <c r="W103" s="283" t="str">
        <f>IF(COUNTBLANK(S107:S110)=2,IF(S107&gt;S109,M107,M109),"")</f>
        <v/>
      </c>
      <c r="AA103" s="261"/>
      <c r="AB103" s="284"/>
      <c r="AC103" s="285"/>
      <c r="AD103" s="337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ht="13.5" customHeight="1">
      <c r="A104" s="258" t="s">
        <v>491</v>
      </c>
      <c r="B104" s="319">
        <v>11.0</v>
      </c>
      <c r="C104" s="22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262"/>
      <c r="I104" s="320"/>
      <c r="J104" s="8"/>
      <c r="K104" s="8"/>
      <c r="L104" s="8"/>
      <c r="M104" s="8"/>
      <c r="T104" s="335"/>
      <c r="U104" s="8"/>
      <c r="V104" s="287"/>
      <c r="W104" s="288"/>
      <c r="X104" s="288"/>
      <c r="Y104" s="288"/>
      <c r="Z104" s="288"/>
      <c r="AA104" s="289"/>
      <c r="AB104" s="288"/>
      <c r="AC104" s="290"/>
      <c r="AD104" s="33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ht="13.5" customHeight="1">
      <c r="B105" s="321"/>
      <c r="G105" s="261"/>
      <c r="I105" s="322"/>
      <c r="J105" s="8"/>
      <c r="K105" s="8"/>
      <c r="L105" s="8"/>
      <c r="M105" s="8"/>
      <c r="T105" s="335"/>
      <c r="AD105" s="33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ht="13.5" customHeight="1">
      <c r="A106" s="258" t="s">
        <v>492</v>
      </c>
      <c r="B106" s="321"/>
      <c r="C106" s="323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324"/>
      <c r="I106" s="325"/>
      <c r="J106" s="326"/>
      <c r="K106" s="253"/>
      <c r="L106" s="254" t="s">
        <v>81</v>
      </c>
      <c r="M106" s="255"/>
      <c r="N106" s="255"/>
      <c r="O106" s="255"/>
      <c r="P106" s="255"/>
      <c r="Q106" s="255"/>
      <c r="R106" s="256" t="str">
        <f>R94</f>
        <v>10H15 - 11H45</v>
      </c>
      <c r="S106" s="257"/>
      <c r="T106" s="335"/>
      <c r="AD106" s="33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331"/>
      <c r="K107" s="332"/>
      <c r="L107" s="260">
        <v>3.0</v>
      </c>
      <c r="M107" s="226" t="str">
        <f>IF(COUNTBLANK(I104:I107)=2,IF(I104&gt;I106,C104,C106),"")</f>
        <v/>
      </c>
      <c r="Q107" s="261"/>
      <c r="R107" s="262"/>
      <c r="S107" s="263"/>
      <c r="T107" s="335"/>
      <c r="AD107" s="33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ht="13.5" customHeight="1">
      <c r="H108" s="8"/>
      <c r="I108" s="8"/>
      <c r="J108" s="331"/>
      <c r="K108" s="333"/>
      <c r="L108" s="261"/>
      <c r="Q108" s="261"/>
      <c r="S108" s="259"/>
      <c r="T108" s="339"/>
      <c r="AD108" s="33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ht="13.5" customHeight="1">
      <c r="B109" s="315" t="s">
        <v>197</v>
      </c>
      <c r="C109" s="316"/>
      <c r="D109" s="316"/>
      <c r="E109" s="316"/>
      <c r="F109" s="316"/>
      <c r="G109" s="316"/>
      <c r="H109" s="317" t="str">
        <f>H91</f>
        <v>18H00 - 19H30</v>
      </c>
      <c r="I109" s="318"/>
      <c r="J109" s="331"/>
      <c r="K109" s="332"/>
      <c r="L109" s="261"/>
      <c r="M109" s="218" t="str">
        <f>IF(COUNTBLANK(I110:I113)=2,IF(I110&gt;I112,C110,C112),"")</f>
        <v/>
      </c>
      <c r="Q109" s="261"/>
      <c r="R109" s="264"/>
      <c r="S109" s="265"/>
      <c r="AD109" s="33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ht="13.5" customHeight="1">
      <c r="A110" s="258" t="s">
        <v>493</v>
      </c>
      <c r="B110" s="319">
        <v>12.0</v>
      </c>
      <c r="C110" s="22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262"/>
      <c r="I110" s="320"/>
      <c r="J110" s="331"/>
      <c r="K110" s="332"/>
      <c r="L110" s="272"/>
      <c r="M110" s="273"/>
      <c r="N110" s="273"/>
      <c r="O110" s="273"/>
      <c r="P110" s="273"/>
      <c r="Q110" s="272"/>
      <c r="R110" s="273"/>
      <c r="S110" s="274"/>
      <c r="AD110" s="33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ht="13.5" customHeight="1">
      <c r="B111" s="321"/>
      <c r="G111" s="261"/>
      <c r="I111" s="322"/>
      <c r="J111" s="336"/>
      <c r="K111" s="8"/>
      <c r="L111" s="8"/>
      <c r="M111" s="8"/>
      <c r="AD111" s="33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ht="13.5" customHeight="1">
      <c r="A112" s="258" t="s">
        <v>494</v>
      </c>
      <c r="B112" s="321"/>
      <c r="C112" s="323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324"/>
      <c r="I112" s="325"/>
      <c r="J112" s="8"/>
      <c r="K112" s="8"/>
      <c r="L112" s="8"/>
      <c r="M112" s="8"/>
      <c r="AD112" s="338"/>
      <c r="AE112" s="295"/>
      <c r="AF112" s="296" t="s">
        <v>89</v>
      </c>
      <c r="AG112" s="297"/>
      <c r="AH112" s="297"/>
      <c r="AI112" s="297"/>
      <c r="AJ112" s="297"/>
      <c r="AK112" s="297"/>
      <c r="AL112" s="488" t="s">
        <v>90</v>
      </c>
      <c r="AM112" s="299"/>
      <c r="AN112" s="8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8"/>
      <c r="K113" s="8"/>
      <c r="L113" s="8"/>
      <c r="M113" s="8"/>
      <c r="AD113" s="338"/>
      <c r="AE113" s="295"/>
      <c r="AF113" s="260">
        <v>6.0</v>
      </c>
      <c r="AG113" s="277" t="str">
        <f>IF(COUNTBLANK(AC101:AC104)=2,IF(AC101&gt;AC103,W101,W103),"")</f>
        <v/>
      </c>
      <c r="AK113" s="261"/>
      <c r="AL113" s="262"/>
      <c r="AM113" s="301"/>
      <c r="AN113" s="8"/>
    </row>
    <row r="114" ht="13.5" customHeight="1">
      <c r="H114" s="8"/>
      <c r="I114" s="8"/>
      <c r="J114" s="8"/>
      <c r="K114" s="8"/>
      <c r="L114" s="8"/>
      <c r="M114" s="8"/>
      <c r="AD114" s="338"/>
      <c r="AE114" s="302"/>
      <c r="AF114" s="261"/>
      <c r="AK114" s="261"/>
      <c r="AM114" s="303"/>
      <c r="AN114" s="8"/>
    </row>
    <row r="115" ht="13.5" customHeight="1">
      <c r="B115" s="315" t="s">
        <v>197</v>
      </c>
      <c r="C115" s="316"/>
      <c r="D115" s="316"/>
      <c r="E115" s="316"/>
      <c r="F115" s="316"/>
      <c r="G115" s="316"/>
      <c r="H115" s="317" t="str">
        <f>H91</f>
        <v>18H00 - 19H30</v>
      </c>
      <c r="I115" s="318"/>
      <c r="J115" s="8"/>
      <c r="K115" s="8"/>
      <c r="L115" s="8"/>
      <c r="M115" s="8"/>
      <c r="AD115" s="338"/>
      <c r="AE115" s="295"/>
      <c r="AF115" s="261"/>
      <c r="AG115" s="304" t="str">
        <f>IF(COUNTBLANK(AC125:AC128)=2,IF(AC125&gt;AC127,W125,W127),"")</f>
        <v/>
      </c>
      <c r="AK115" s="261"/>
      <c r="AL115" s="305"/>
      <c r="AM115" s="306"/>
      <c r="AN115" s="8"/>
    </row>
    <row r="116" ht="13.5" customHeight="1">
      <c r="A116" s="258" t="s">
        <v>495</v>
      </c>
      <c r="B116" s="319">
        <v>16.0</v>
      </c>
      <c r="C116" s="22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262"/>
      <c r="I116" s="320"/>
      <c r="J116" s="8"/>
      <c r="K116" s="8"/>
      <c r="L116" s="8"/>
      <c r="M116" s="8"/>
      <c r="AD116" s="338"/>
      <c r="AE116" s="295"/>
      <c r="AF116" s="307"/>
      <c r="AG116" s="308"/>
      <c r="AH116" s="308"/>
      <c r="AI116" s="308"/>
      <c r="AJ116" s="308"/>
      <c r="AK116" s="307"/>
      <c r="AL116" s="308"/>
      <c r="AM116" s="299"/>
      <c r="AN116" s="8"/>
    </row>
    <row r="117" ht="13.5" customHeight="1">
      <c r="B117" s="321"/>
      <c r="G117" s="261"/>
      <c r="I117" s="322"/>
      <c r="J117" s="8"/>
      <c r="K117" s="8"/>
      <c r="L117" s="8"/>
      <c r="M117" s="8"/>
      <c r="AD117" s="33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ht="13.5" customHeight="1">
      <c r="A118" s="258" t="s">
        <v>496</v>
      </c>
      <c r="B118" s="321"/>
      <c r="C118" s="323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324"/>
      <c r="I118" s="325"/>
      <c r="J118" s="326"/>
      <c r="K118" s="253"/>
      <c r="L118" s="254" t="s">
        <v>81</v>
      </c>
      <c r="M118" s="255"/>
      <c r="N118" s="255"/>
      <c r="O118" s="255"/>
      <c r="P118" s="255"/>
      <c r="Q118" s="255"/>
      <c r="R118" s="256" t="str">
        <f>R106</f>
        <v>10H15 - 11H45</v>
      </c>
      <c r="S118" s="257"/>
      <c r="AD118" s="33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331"/>
      <c r="K119" s="332"/>
      <c r="L119" s="260">
        <v>5.0</v>
      </c>
      <c r="M119" s="226" t="str">
        <f>IF(COUNTBLANK(I116:I119)=2,IF(I116&gt;I118,C116,C118),"")</f>
        <v/>
      </c>
      <c r="Q119" s="261"/>
      <c r="R119" s="262"/>
      <c r="S119" s="263"/>
      <c r="AD119" s="33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ht="13.5" customHeight="1">
      <c r="H120" s="8"/>
      <c r="I120" s="8"/>
      <c r="J120" s="331"/>
      <c r="K120" s="333"/>
      <c r="L120" s="261"/>
      <c r="Q120" s="261"/>
      <c r="S120" s="259"/>
      <c r="AD120" s="33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ht="13.5" customHeight="1">
      <c r="B121" s="315" t="s">
        <v>197</v>
      </c>
      <c r="C121" s="316"/>
      <c r="D121" s="316"/>
      <c r="E121" s="316"/>
      <c r="F121" s="316"/>
      <c r="G121" s="316"/>
      <c r="H121" s="317" t="str">
        <f>H91</f>
        <v>18H00 - 19H30</v>
      </c>
      <c r="I121" s="318"/>
      <c r="J121" s="331"/>
      <c r="K121" s="332"/>
      <c r="L121" s="261"/>
      <c r="M121" s="218" t="str">
        <f>IF(COUNTBLANK(I122:I125)=2,IF(I122&gt;I124,C122,C124),"")</f>
        <v/>
      </c>
      <c r="Q121" s="261"/>
      <c r="R121" s="264"/>
      <c r="S121" s="265"/>
      <c r="T121" s="334"/>
      <c r="AD121" s="33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ht="13.5" customHeight="1">
      <c r="A122" s="258" t="s">
        <v>497</v>
      </c>
      <c r="B122" s="319">
        <v>13.0</v>
      </c>
      <c r="C122" s="22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262"/>
      <c r="I122" s="320"/>
      <c r="J122" s="331"/>
      <c r="K122" s="332"/>
      <c r="L122" s="272"/>
      <c r="M122" s="273"/>
      <c r="N122" s="273"/>
      <c r="O122" s="273"/>
      <c r="P122" s="273"/>
      <c r="Q122" s="272"/>
      <c r="R122" s="273"/>
      <c r="S122" s="274"/>
      <c r="T122" s="335"/>
      <c r="AD122" s="338"/>
      <c r="AE122" s="8"/>
      <c r="AF122" s="19"/>
      <c r="AG122" s="8"/>
      <c r="AH122" s="8"/>
      <c r="AI122" s="8"/>
      <c r="AJ122" s="8"/>
      <c r="AK122" s="8"/>
      <c r="AL122" s="8"/>
      <c r="AM122" s="8"/>
      <c r="AN122" s="8"/>
    </row>
    <row r="123" ht="13.5" customHeight="1">
      <c r="B123" s="321"/>
      <c r="G123" s="261"/>
      <c r="I123" s="322"/>
      <c r="J123" s="336"/>
      <c r="K123" s="8"/>
      <c r="L123" s="8"/>
      <c r="M123" s="8"/>
      <c r="T123" s="335"/>
      <c r="AD123" s="33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ht="13.5" customHeight="1">
      <c r="A124" s="258" t="s">
        <v>498</v>
      </c>
      <c r="B124" s="321"/>
      <c r="C124" s="323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324"/>
      <c r="I124" s="325"/>
      <c r="J124" s="8"/>
      <c r="K124" s="8"/>
      <c r="L124" s="8"/>
      <c r="M124" s="8"/>
      <c r="T124" s="335"/>
      <c r="U124" s="8"/>
      <c r="V124" s="267" t="s">
        <v>85</v>
      </c>
      <c r="W124" s="269"/>
      <c r="X124" s="269"/>
      <c r="Y124" s="269"/>
      <c r="Z124" s="269"/>
      <c r="AA124" s="269"/>
      <c r="AB124" s="270" t="str">
        <f>AB100</f>
        <v>13H30 - 15H00</v>
      </c>
      <c r="AC124" s="271"/>
      <c r="AD124" s="33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8"/>
      <c r="K125" s="8"/>
      <c r="L125" s="8"/>
      <c r="M125" s="8"/>
      <c r="T125" s="335"/>
      <c r="U125" s="8"/>
      <c r="V125" s="276">
        <v>8.0</v>
      </c>
      <c r="W125" s="277" t="str">
        <f>IF(COUNTBLANK(S119:S122)=2,IF(S119&gt;S121,M119,M121),"")</f>
        <v/>
      </c>
      <c r="AA125" s="261"/>
      <c r="AB125" s="262"/>
      <c r="AC125" s="278"/>
      <c r="AD125" s="33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ht="13.5" customHeight="1">
      <c r="H126" s="8"/>
      <c r="I126" s="8"/>
      <c r="J126" s="8"/>
      <c r="K126" s="8"/>
      <c r="L126" s="8"/>
      <c r="M126" s="8"/>
      <c r="T126" s="335"/>
      <c r="U126" s="279"/>
      <c r="V126" s="280"/>
      <c r="AA126" s="261"/>
      <c r="AC126" s="281"/>
      <c r="AD126" s="342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ht="13.5" customHeight="1">
      <c r="B127" s="315" t="s">
        <v>197</v>
      </c>
      <c r="C127" s="316"/>
      <c r="D127" s="316"/>
      <c r="E127" s="316"/>
      <c r="F127" s="316"/>
      <c r="G127" s="316"/>
      <c r="H127" s="317" t="str">
        <f>H91</f>
        <v>18H00 - 19H30</v>
      </c>
      <c r="I127" s="318"/>
      <c r="J127" s="8"/>
      <c r="T127" s="275"/>
      <c r="U127" s="8"/>
      <c r="V127" s="280"/>
      <c r="W127" s="283" t="str">
        <f>IF(COUNTBLANK(S131:S134)=2,IF(S131&gt;S133,M131,M133),"")</f>
        <v/>
      </c>
      <c r="AA127" s="261"/>
      <c r="AB127" s="284"/>
      <c r="AC127" s="28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ht="13.5" customHeight="1">
      <c r="A128" s="258" t="s">
        <v>499</v>
      </c>
      <c r="B128" s="319">
        <v>14.0</v>
      </c>
      <c r="C128" s="22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262"/>
      <c r="I128" s="320"/>
      <c r="J128" s="258"/>
      <c r="T128" s="275"/>
      <c r="U128" s="8"/>
      <c r="V128" s="287"/>
      <c r="W128" s="288"/>
      <c r="X128" s="288"/>
      <c r="Y128" s="288"/>
      <c r="Z128" s="288"/>
      <c r="AA128" s="289"/>
      <c r="AB128" s="288"/>
      <c r="AC128" s="290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ht="13.5" customHeight="1">
      <c r="B129" s="321"/>
      <c r="G129" s="261"/>
      <c r="I129" s="322"/>
      <c r="J129" s="8"/>
      <c r="K129" s="8"/>
      <c r="T129" s="275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ht="13.5" customHeight="1">
      <c r="A130" s="258" t="s">
        <v>500</v>
      </c>
      <c r="B130" s="321"/>
      <c r="C130" s="323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324"/>
      <c r="I130" s="325"/>
      <c r="J130" s="326"/>
      <c r="K130" s="253"/>
      <c r="L130" s="254" t="s">
        <v>81</v>
      </c>
      <c r="M130" s="255"/>
      <c r="N130" s="255"/>
      <c r="O130" s="255"/>
      <c r="P130" s="255"/>
      <c r="Q130" s="255"/>
      <c r="R130" s="256" t="str">
        <f>R118</f>
        <v>10H15 - 11H45</v>
      </c>
      <c r="S130" s="257"/>
      <c r="T130" s="275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331"/>
      <c r="K131" s="332"/>
      <c r="L131" s="260">
        <v>7.0</v>
      </c>
      <c r="M131" s="226" t="str">
        <f>IF(COUNTBLANK(I128:I131)=2,IF(I128&gt;I130,C128,C130),"")</f>
        <v/>
      </c>
      <c r="Q131" s="261"/>
      <c r="R131" s="262"/>
      <c r="S131" s="263"/>
      <c r="T131" s="275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ht="13.5" customHeight="1">
      <c r="H132" s="8"/>
      <c r="I132" s="8"/>
      <c r="J132" s="331"/>
      <c r="K132" s="333"/>
      <c r="L132" s="261"/>
      <c r="Q132" s="261"/>
      <c r="S132" s="259"/>
      <c r="T132" s="292"/>
      <c r="AD132" s="8"/>
      <c r="AE132" s="8"/>
      <c r="AF132" s="8"/>
      <c r="AG132" s="8"/>
      <c r="AH132" s="8"/>
      <c r="AI132" s="19"/>
      <c r="AJ132" s="8"/>
      <c r="AK132" s="8"/>
      <c r="AL132" s="8"/>
      <c r="AM132" s="8"/>
      <c r="AN132" s="8"/>
    </row>
    <row r="133" ht="13.5" customHeight="1">
      <c r="B133" s="315" t="s">
        <v>197</v>
      </c>
      <c r="C133" s="316"/>
      <c r="D133" s="316"/>
      <c r="E133" s="316"/>
      <c r="F133" s="316"/>
      <c r="G133" s="316"/>
      <c r="H133" s="317" t="str">
        <f>H91</f>
        <v>18H00 - 19H30</v>
      </c>
      <c r="I133" s="318"/>
      <c r="J133" s="331"/>
      <c r="K133" s="332"/>
      <c r="L133" s="261"/>
      <c r="M133" s="218" t="str">
        <f>IF(COUNTBLANK(I134:I137)=2,IF(I134&gt;I136,C134,C136),"")</f>
        <v/>
      </c>
      <c r="Q133" s="261"/>
      <c r="R133" s="264"/>
      <c r="S133" s="265"/>
      <c r="T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ht="13.5" customHeight="1">
      <c r="A134" s="258" t="s">
        <v>501</v>
      </c>
      <c r="B134" s="319">
        <v>15.0</v>
      </c>
      <c r="C134" s="22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262"/>
      <c r="I134" s="320"/>
      <c r="J134" s="331"/>
      <c r="K134" s="332"/>
      <c r="L134" s="272"/>
      <c r="M134" s="273"/>
      <c r="N134" s="273"/>
      <c r="O134" s="273"/>
      <c r="P134" s="273"/>
      <c r="Q134" s="272"/>
      <c r="R134" s="273"/>
      <c r="S134" s="274"/>
      <c r="T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ht="13.5" customHeight="1">
      <c r="B135" s="321"/>
      <c r="G135" s="261"/>
      <c r="I135" s="322"/>
      <c r="J135" s="336"/>
      <c r="K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ht="13.5" customHeight="1">
      <c r="A136" s="258" t="s">
        <v>502</v>
      </c>
      <c r="B136" s="321"/>
      <c r="C136" s="323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324"/>
      <c r="I136" s="325"/>
      <c r="J136" s="8"/>
      <c r="K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N136" s="8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25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N137" s="8"/>
    </row>
    <row r="138" ht="27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ht="27.0" hidden="1" customHeight="1">
      <c r="A139" s="38" t="s">
        <v>503</v>
      </c>
    </row>
    <row r="140" ht="27.0" hidden="1" customHeight="1">
      <c r="H140" s="8"/>
      <c r="I140" s="8"/>
      <c r="J140" s="8"/>
      <c r="K140" s="8"/>
      <c r="L140" s="8"/>
      <c r="M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ht="13.5" hidden="1" customHeight="1">
      <c r="A141" s="8"/>
      <c r="B141" s="8"/>
      <c r="C141" s="8"/>
      <c r="D141" s="8"/>
      <c r="E141" s="8"/>
      <c r="F141" s="8"/>
      <c r="G141" s="8"/>
      <c r="H141" s="8"/>
      <c r="I141" s="8"/>
      <c r="L141" s="267" t="s">
        <v>85</v>
      </c>
      <c r="M141" s="269"/>
      <c r="N141" s="269"/>
      <c r="O141" s="269"/>
      <c r="P141" s="269"/>
      <c r="Q141" s="269"/>
      <c r="R141" s="311"/>
      <c r="S141" s="271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N141" s="8"/>
    </row>
    <row r="142" ht="13.5" hidden="1" customHeight="1">
      <c r="A142" s="8"/>
      <c r="B142" s="8"/>
      <c r="C142" s="8"/>
      <c r="D142" s="8"/>
      <c r="E142" s="8"/>
      <c r="F142" s="8"/>
      <c r="G142" s="8"/>
      <c r="J142" s="258" t="s">
        <v>504</v>
      </c>
      <c r="L142" s="312"/>
      <c r="M142" s="277" t="str">
        <f>IFERROR(VLOOKUP(J142,$L$60:$Q$63,2,FALSE),IFERROR(VLOOKUP(J142,$V$60:$AA$63,2,FALSE),IFERROR(VLOOKUP(J142,$B$60:$G$63,2,FALSE),IFERROR(VLOOKUP(J142,$AF$60:$AK$63,2,FALSE),""))))</f>
        <v>-</v>
      </c>
      <c r="Q142" s="261"/>
      <c r="R142" s="262"/>
      <c r="S142" s="27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N142" s="8"/>
    </row>
    <row r="143" ht="13.5" hidden="1" customHeight="1">
      <c r="A143" s="8"/>
      <c r="B143" s="8"/>
      <c r="C143" s="8"/>
      <c r="D143" s="8"/>
      <c r="E143" s="8"/>
      <c r="F143" s="8"/>
      <c r="G143" s="8"/>
      <c r="L143" s="280"/>
      <c r="Q143" s="261"/>
      <c r="S143" s="281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N143" s="8"/>
    </row>
    <row r="144" ht="13.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258" t="s">
        <v>505</v>
      </c>
      <c r="L144" s="280"/>
      <c r="M144" s="283" t="str">
        <f>IFERROR(VLOOKUP(J144,$L$60:$Q$63,2,FALSE),IFERROR(VLOOKUP(J144,$V$60:$AA$63,2,FALSE),IFERROR(VLOOKUP(J144,$B$60:$G$63,2,FALSE),IFERROR(VLOOKUP(J144,$AF$60:$AK$63,2,FALSE),""))))</f>
        <v>-</v>
      </c>
      <c r="Q144" s="261"/>
      <c r="R144" s="284"/>
      <c r="S144" s="285"/>
      <c r="T144" s="286"/>
      <c r="U144" s="8"/>
      <c r="V144" s="8"/>
      <c r="W144" s="8"/>
      <c r="X144" s="8"/>
      <c r="Y144" s="8"/>
      <c r="Z144" s="8"/>
      <c r="AA144" s="8"/>
      <c r="AB144" s="8"/>
      <c r="AC144" s="8"/>
      <c r="AN144" s="8"/>
    </row>
    <row r="145" ht="13.5" hidden="1" customHeight="1">
      <c r="A145" s="8"/>
      <c r="B145" s="8"/>
      <c r="C145" s="8"/>
      <c r="D145" s="8"/>
      <c r="E145" s="8"/>
      <c r="F145" s="8"/>
      <c r="G145" s="8"/>
      <c r="H145" s="8"/>
      <c r="I145" s="8"/>
      <c r="L145" s="287"/>
      <c r="M145" s="288"/>
      <c r="N145" s="288"/>
      <c r="O145" s="288"/>
      <c r="P145" s="288"/>
      <c r="Q145" s="289"/>
      <c r="R145" s="288"/>
      <c r="S145" s="290"/>
      <c r="T145" s="291"/>
      <c r="U145" s="8"/>
      <c r="V145" s="8"/>
      <c r="W145" s="8"/>
      <c r="X145" s="8"/>
      <c r="Y145" s="8"/>
      <c r="Z145" s="8"/>
      <c r="AA145" s="8"/>
      <c r="AB145" s="8"/>
      <c r="AC145" s="8"/>
      <c r="AN145" s="8"/>
    </row>
    <row r="146" ht="13.5" hidden="1" customHeight="1">
      <c r="A146" s="8"/>
      <c r="B146" s="8"/>
      <c r="C146" s="8"/>
      <c r="D146" s="8"/>
      <c r="E146" s="8"/>
      <c r="F146" s="8"/>
      <c r="G146" s="8"/>
      <c r="H146" s="8"/>
      <c r="I146" s="8"/>
      <c r="L146" s="8"/>
      <c r="M146" s="8"/>
      <c r="N146" s="8"/>
      <c r="O146" s="8"/>
      <c r="P146" s="8"/>
      <c r="Q146" s="8"/>
      <c r="R146" s="8"/>
      <c r="S146" s="8"/>
      <c r="T146" s="293"/>
      <c r="U146" s="8"/>
      <c r="V146" s="294"/>
      <c r="W146" s="294"/>
      <c r="X146" s="294"/>
      <c r="Y146" s="294"/>
      <c r="Z146" s="294"/>
      <c r="AA146" s="294"/>
      <c r="AB146" s="294"/>
      <c r="AC146" s="294"/>
      <c r="AN146" s="8"/>
    </row>
    <row r="147" ht="13.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258"/>
      <c r="L147" s="8"/>
      <c r="M147" s="8"/>
      <c r="N147" s="8"/>
      <c r="O147" s="8"/>
      <c r="P147" s="8"/>
      <c r="Q147" s="8"/>
      <c r="R147" s="8"/>
      <c r="S147" s="8"/>
      <c r="T147" s="293"/>
      <c r="U147" s="295"/>
      <c r="V147" s="296" t="s">
        <v>89</v>
      </c>
      <c r="W147" s="297"/>
      <c r="X147" s="297"/>
      <c r="Y147" s="297"/>
      <c r="Z147" s="297"/>
      <c r="AA147" s="297"/>
      <c r="AB147" s="313"/>
      <c r="AC147" s="299"/>
      <c r="AN147" s="8"/>
    </row>
    <row r="148" ht="13.5" hidden="1" customHeight="1">
      <c r="A148" s="8"/>
      <c r="B148" s="8"/>
      <c r="C148" s="8"/>
      <c r="D148" s="8"/>
      <c r="E148" s="8"/>
      <c r="F148" s="8"/>
      <c r="G148" s="8"/>
      <c r="H148" s="8"/>
      <c r="I148" s="8"/>
      <c r="L148" s="8"/>
      <c r="M148" s="8"/>
      <c r="N148" s="8"/>
      <c r="O148" s="8"/>
      <c r="P148" s="8"/>
      <c r="Q148" s="8"/>
      <c r="R148" s="8"/>
      <c r="S148" s="8"/>
      <c r="T148" s="293"/>
      <c r="U148" s="295"/>
      <c r="V148" s="314">
        <v>1.0</v>
      </c>
      <c r="W148" s="277" t="str">
        <f>IF(COUNTBLANK(S142:S145)=2,IF(S142&gt;S144,M142,M144),"")</f>
        <v/>
      </c>
      <c r="AA148" s="261"/>
      <c r="AB148" s="262"/>
      <c r="AC148" s="301"/>
      <c r="AN148" s="8"/>
    </row>
    <row r="149" ht="13.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93"/>
      <c r="U149" s="302"/>
      <c r="V149" s="261"/>
      <c r="AA149" s="261"/>
      <c r="AC149" s="303"/>
      <c r="AN149" s="8"/>
    </row>
    <row r="150" ht="13.5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293"/>
      <c r="U150" s="295"/>
      <c r="V150" s="261"/>
      <c r="W150" s="304" t="str">
        <f>IF(COUNTBLANK(S154:S157)=2,IF(S154&gt;S156,M154,M156),"")</f>
        <v/>
      </c>
      <c r="AA150" s="261"/>
      <c r="AB150" s="305"/>
      <c r="AC150" s="306"/>
      <c r="AN150" s="8"/>
    </row>
    <row r="151" ht="13.5" hidden="1" customHeight="1">
      <c r="A151" s="8"/>
      <c r="B151" s="8"/>
      <c r="C151" s="8"/>
      <c r="D151" s="8"/>
      <c r="E151" s="8"/>
      <c r="F151" s="8"/>
      <c r="G151" s="8"/>
      <c r="H151" s="8"/>
      <c r="I151" s="8"/>
      <c r="L151" s="8"/>
      <c r="M151" s="8"/>
      <c r="N151" s="8"/>
      <c r="O151" s="8"/>
      <c r="P151" s="8"/>
      <c r="Q151" s="8"/>
      <c r="R151" s="8"/>
      <c r="S151" s="8"/>
      <c r="T151" s="293"/>
      <c r="U151" s="295"/>
      <c r="V151" s="307"/>
      <c r="W151" s="308"/>
      <c r="X151" s="308"/>
      <c r="Y151" s="308"/>
      <c r="Z151" s="308"/>
      <c r="AA151" s="307"/>
      <c r="AB151" s="308"/>
      <c r="AC151" s="299"/>
      <c r="AN151" s="8"/>
    </row>
    <row r="152" ht="13.5" hidden="1" customHeight="1">
      <c r="A152" s="8"/>
      <c r="B152" s="8"/>
      <c r="C152" s="8"/>
      <c r="D152" s="8"/>
      <c r="E152" s="8"/>
      <c r="F152" s="8"/>
      <c r="G152" s="8"/>
      <c r="H152" s="8"/>
      <c r="I152" s="8"/>
      <c r="L152" s="8"/>
      <c r="M152" s="8"/>
      <c r="N152" s="8"/>
      <c r="O152" s="8"/>
      <c r="P152" s="8"/>
      <c r="Q152" s="8"/>
      <c r="R152" s="8"/>
      <c r="S152" s="8"/>
      <c r="T152" s="293"/>
      <c r="U152" s="8"/>
      <c r="V152" s="8"/>
      <c r="W152" s="8"/>
      <c r="X152" s="8"/>
      <c r="Y152" s="8"/>
      <c r="Z152" s="8"/>
      <c r="AA152" s="8"/>
      <c r="AB152" s="8"/>
      <c r="AC152" s="8"/>
      <c r="AN152" s="8"/>
    </row>
    <row r="153" ht="13.5" hidden="1" customHeight="1">
      <c r="A153" s="8"/>
      <c r="B153" s="8"/>
      <c r="C153" s="8"/>
      <c r="D153" s="8"/>
      <c r="E153" s="8"/>
      <c r="F153" s="8"/>
      <c r="G153" s="8"/>
      <c r="H153" s="8"/>
      <c r="I153" s="8"/>
      <c r="L153" s="267" t="s">
        <v>85</v>
      </c>
      <c r="M153" s="269"/>
      <c r="N153" s="269"/>
      <c r="O153" s="269"/>
      <c r="P153" s="269"/>
      <c r="Q153" s="269"/>
      <c r="R153" s="311"/>
      <c r="S153" s="271"/>
      <c r="T153" s="309"/>
      <c r="U153" s="8"/>
      <c r="V153" s="8"/>
      <c r="W153" s="8"/>
      <c r="X153" s="8"/>
      <c r="Y153" s="8"/>
      <c r="Z153" s="8"/>
      <c r="AA153" s="8"/>
      <c r="AB153" s="8"/>
      <c r="AC153" s="8"/>
      <c r="AN153" s="8"/>
    </row>
    <row r="154" ht="13.5" hidden="1" customHeight="1">
      <c r="A154" s="8"/>
      <c r="B154" s="8"/>
      <c r="C154" s="8"/>
      <c r="D154" s="8"/>
      <c r="E154" s="8"/>
      <c r="F154" s="8"/>
      <c r="G154" s="8"/>
      <c r="H154" s="8"/>
      <c r="I154" s="8"/>
      <c r="J154" s="258" t="s">
        <v>506</v>
      </c>
      <c r="L154" s="312"/>
      <c r="M154" s="277" t="str">
        <f>IFERROR(VLOOKUP(J154,$L$60:$Q$63,2,FALSE),IFERROR(VLOOKUP(J154,$V$60:$AA$63,2,FALSE),IFERROR(VLOOKUP(J154,$B$60:$G$63,2,FALSE),IFERROR(VLOOKUP(J154,$AF$60:$AK$63,2,FALSE),""))))</f>
        <v>-</v>
      </c>
      <c r="Q154" s="261"/>
      <c r="R154" s="262"/>
      <c r="S154" s="278"/>
      <c r="T154" s="309"/>
      <c r="U154" s="8"/>
      <c r="V154" s="8"/>
      <c r="W154" s="8"/>
      <c r="X154" s="8"/>
      <c r="Y154" s="8"/>
      <c r="Z154" s="8"/>
      <c r="AA154" s="8"/>
      <c r="AB154" s="8"/>
      <c r="AC154" s="8"/>
      <c r="AN154" s="8"/>
    </row>
    <row r="155" ht="13.5" hidden="1" customHeight="1">
      <c r="A155" s="8"/>
      <c r="B155" s="8"/>
      <c r="C155" s="8"/>
      <c r="D155" s="8"/>
      <c r="E155" s="8"/>
      <c r="F155" s="8"/>
      <c r="G155" s="8"/>
      <c r="H155" s="8"/>
      <c r="I155" s="8"/>
      <c r="L155" s="280"/>
      <c r="Q155" s="261"/>
      <c r="S155" s="281"/>
      <c r="T155" s="310"/>
      <c r="U155" s="8"/>
      <c r="V155" s="8"/>
      <c r="W155" s="8"/>
      <c r="X155" s="8"/>
      <c r="Y155" s="8"/>
      <c r="Z155" s="8"/>
      <c r="AA155" s="8"/>
      <c r="AB155" s="8"/>
      <c r="AC155" s="8"/>
      <c r="AN155" s="8"/>
    </row>
    <row r="156" ht="13.5" hidden="1" customHeight="1">
      <c r="A156" s="8"/>
      <c r="B156" s="8"/>
      <c r="C156" s="8"/>
      <c r="D156" s="8"/>
      <c r="E156" s="8"/>
      <c r="F156" s="8"/>
      <c r="G156" s="8"/>
      <c r="H156" s="8"/>
      <c r="I156" s="8"/>
      <c r="J156" s="258" t="s">
        <v>507</v>
      </c>
      <c r="L156" s="280"/>
      <c r="M156" s="283" t="str">
        <f>IFERROR(VLOOKUP(J156,$L$60:$Q$63,2,FALSE),IFERROR(VLOOKUP(J156,$V$60:$AA$63,2,FALSE),IFERROR(VLOOKUP(J156,$B$60:$G$63,2,FALSE),IFERROR(VLOOKUP(J156,$AF$60:$AK$63,2,FALSE),""))))</f>
        <v>-</v>
      </c>
      <c r="Q156" s="261"/>
      <c r="R156" s="284"/>
      <c r="S156" s="285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N156" s="8"/>
    </row>
    <row r="157" ht="13.5" hidden="1" customHeight="1">
      <c r="A157" s="8"/>
      <c r="B157" s="8"/>
      <c r="C157" s="8"/>
      <c r="D157" s="8"/>
      <c r="E157" s="8"/>
      <c r="F157" s="8"/>
      <c r="G157" s="8"/>
      <c r="H157" s="8"/>
      <c r="I157" s="8"/>
      <c r="L157" s="287"/>
      <c r="M157" s="288"/>
      <c r="N157" s="288"/>
      <c r="O157" s="288"/>
      <c r="P157" s="288"/>
      <c r="Q157" s="289"/>
      <c r="R157" s="288"/>
      <c r="S157" s="290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N157" s="8"/>
    </row>
    <row r="158" ht="27.0" hidden="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</sheetData>
  <mergeCells count="580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M79:Q79"/>
    <mergeCell ref="M80:Q80"/>
    <mergeCell ref="M81:Q81"/>
    <mergeCell ref="R81:S81"/>
    <mergeCell ref="AG79:AK79"/>
    <mergeCell ref="AG80:AK80"/>
    <mergeCell ref="AG81:AK81"/>
    <mergeCell ref="AL81:AM81"/>
    <mergeCell ref="AG83:AK83"/>
    <mergeCell ref="AG84:AK84"/>
    <mergeCell ref="AG85:AK85"/>
    <mergeCell ref="AG86:AK86"/>
    <mergeCell ref="C79:G79"/>
    <mergeCell ref="L79:L80"/>
    <mergeCell ref="V79:V80"/>
    <mergeCell ref="W79:AA79"/>
    <mergeCell ref="AF79:AF80"/>
    <mergeCell ref="C80:G80"/>
    <mergeCell ref="W80:AA80"/>
    <mergeCell ref="M83:Q83"/>
    <mergeCell ref="M84:Q84"/>
    <mergeCell ref="M85:Q85"/>
    <mergeCell ref="M86:Q86"/>
    <mergeCell ref="W85:AA85"/>
    <mergeCell ref="W86:AA86"/>
    <mergeCell ref="A89:AN89"/>
    <mergeCell ref="C81:G81"/>
    <mergeCell ref="H81:I81"/>
    <mergeCell ref="W81:AA81"/>
    <mergeCell ref="AB81:AC81"/>
    <mergeCell ref="C83:G83"/>
    <mergeCell ref="W83:AA83"/>
    <mergeCell ref="W84:AA84"/>
    <mergeCell ref="H92:H93"/>
    <mergeCell ref="I92:I93"/>
    <mergeCell ref="R94:S94"/>
    <mergeCell ref="C92:G93"/>
    <mergeCell ref="C94:G95"/>
    <mergeCell ref="M97:Q98"/>
    <mergeCell ref="R97:R98"/>
    <mergeCell ref="H94:H95"/>
    <mergeCell ref="I94:I95"/>
    <mergeCell ref="L95:L98"/>
    <mergeCell ref="M95:Q96"/>
    <mergeCell ref="R95:R96"/>
    <mergeCell ref="S95:S96"/>
    <mergeCell ref="H97:I97"/>
    <mergeCell ref="S97:S98"/>
    <mergeCell ref="W101:AA102"/>
    <mergeCell ref="W103:AA104"/>
    <mergeCell ref="AB103:AB104"/>
    <mergeCell ref="AC103:AC104"/>
    <mergeCell ref="H100:H101"/>
    <mergeCell ref="I100:I101"/>
    <mergeCell ref="AB100:AC100"/>
    <mergeCell ref="V101:V104"/>
    <mergeCell ref="AB101:AB102"/>
    <mergeCell ref="AC101:AC102"/>
    <mergeCell ref="H103:I103"/>
    <mergeCell ref="A104:A105"/>
    <mergeCell ref="B104:B107"/>
    <mergeCell ref="C104:G105"/>
    <mergeCell ref="H104:H105"/>
    <mergeCell ref="I104:I105"/>
    <mergeCell ref="A106:A107"/>
    <mergeCell ref="C106:G107"/>
    <mergeCell ref="M107:Q108"/>
    <mergeCell ref="M109:Q110"/>
    <mergeCell ref="H106:H107"/>
    <mergeCell ref="I106:I107"/>
    <mergeCell ref="R106:S106"/>
    <mergeCell ref="L107:L110"/>
    <mergeCell ref="R107:R108"/>
    <mergeCell ref="S107:S108"/>
    <mergeCell ref="H109:I109"/>
    <mergeCell ref="R109:R110"/>
    <mergeCell ref="S109:S110"/>
    <mergeCell ref="A110:A111"/>
    <mergeCell ref="B110:B113"/>
    <mergeCell ref="H110:H111"/>
    <mergeCell ref="I110:I111"/>
    <mergeCell ref="A112:A113"/>
    <mergeCell ref="AL115:AL116"/>
    <mergeCell ref="AM115:AM116"/>
    <mergeCell ref="H112:H113"/>
    <mergeCell ref="I112:I113"/>
    <mergeCell ref="AL112:AM112"/>
    <mergeCell ref="AF113:AF116"/>
    <mergeCell ref="AL113:AL114"/>
    <mergeCell ref="AM113:AM114"/>
    <mergeCell ref="H115:I115"/>
    <mergeCell ref="H118:H119"/>
    <mergeCell ref="I118:I119"/>
    <mergeCell ref="R118:S118"/>
    <mergeCell ref="M119:Q120"/>
    <mergeCell ref="R119:R120"/>
    <mergeCell ref="S119:S120"/>
    <mergeCell ref="AB127:AB128"/>
    <mergeCell ref="AC127:AC128"/>
    <mergeCell ref="AG113:AK114"/>
    <mergeCell ref="AG115:AK116"/>
    <mergeCell ref="AB124:AC124"/>
    <mergeCell ref="W125:AA126"/>
    <mergeCell ref="AB125:AB126"/>
    <mergeCell ref="AC125:AC126"/>
    <mergeCell ref="W127:AA128"/>
    <mergeCell ref="A134:A135"/>
    <mergeCell ref="A136:A137"/>
    <mergeCell ref="A122:A123"/>
    <mergeCell ref="B122:B125"/>
    <mergeCell ref="A124:A125"/>
    <mergeCell ref="A128:A129"/>
    <mergeCell ref="B128:B131"/>
    <mergeCell ref="A130:A131"/>
    <mergeCell ref="B134:B137"/>
    <mergeCell ref="AB150:AB151"/>
    <mergeCell ref="AC150:AC151"/>
    <mergeCell ref="T144:T145"/>
    <mergeCell ref="AB147:AC147"/>
    <mergeCell ref="V148:V151"/>
    <mergeCell ref="W148:AA149"/>
    <mergeCell ref="AB148:AB149"/>
    <mergeCell ref="AC148:AC149"/>
    <mergeCell ref="W150:AA151"/>
    <mergeCell ref="R153:S153"/>
    <mergeCell ref="R141:S141"/>
    <mergeCell ref="M142:Q143"/>
    <mergeCell ref="R142:R143"/>
    <mergeCell ref="S142:S143"/>
    <mergeCell ref="M144:Q145"/>
    <mergeCell ref="R144:R145"/>
    <mergeCell ref="S144:S145"/>
    <mergeCell ref="M156:Q157"/>
    <mergeCell ref="R156:R157"/>
    <mergeCell ref="J154:K155"/>
    <mergeCell ref="L154:L157"/>
    <mergeCell ref="M154:Q155"/>
    <mergeCell ref="R154:R155"/>
    <mergeCell ref="S154:S155"/>
    <mergeCell ref="T154:T155"/>
    <mergeCell ref="J156:K157"/>
    <mergeCell ref="S156:S157"/>
    <mergeCell ref="C110:G111"/>
    <mergeCell ref="C112:G113"/>
    <mergeCell ref="A116:A117"/>
    <mergeCell ref="B116:B119"/>
    <mergeCell ref="H116:H117"/>
    <mergeCell ref="I116:I117"/>
    <mergeCell ref="A118:A119"/>
    <mergeCell ref="C116:G117"/>
    <mergeCell ref="C118:G119"/>
    <mergeCell ref="L119:L122"/>
    <mergeCell ref="H121:I121"/>
    <mergeCell ref="M121:Q122"/>
    <mergeCell ref="R121:R122"/>
    <mergeCell ref="S121:S122"/>
    <mergeCell ref="R130:S130"/>
    <mergeCell ref="M131:Q132"/>
    <mergeCell ref="R131:R132"/>
    <mergeCell ref="S131:S132"/>
    <mergeCell ref="M133:Q134"/>
    <mergeCell ref="R133:R134"/>
    <mergeCell ref="S133:S134"/>
    <mergeCell ref="AD133:AD134"/>
    <mergeCell ref="C122:G123"/>
    <mergeCell ref="H122:H123"/>
    <mergeCell ref="I122:I123"/>
    <mergeCell ref="C124:G125"/>
    <mergeCell ref="H124:H125"/>
    <mergeCell ref="I124:I125"/>
    <mergeCell ref="V125:V128"/>
    <mergeCell ref="I130:I131"/>
    <mergeCell ref="H133:I133"/>
    <mergeCell ref="J142:K143"/>
    <mergeCell ref="L142:L145"/>
    <mergeCell ref="J144:K145"/>
    <mergeCell ref="J147:K148"/>
    <mergeCell ref="H127:I127"/>
    <mergeCell ref="C128:G129"/>
    <mergeCell ref="H128:H129"/>
    <mergeCell ref="I128:I129"/>
    <mergeCell ref="C130:G131"/>
    <mergeCell ref="H130:H131"/>
    <mergeCell ref="L131:L134"/>
    <mergeCell ref="C134:G135"/>
    <mergeCell ref="H134:H135"/>
    <mergeCell ref="I134:I135"/>
    <mergeCell ref="C136:G137"/>
    <mergeCell ref="H136:H137"/>
    <mergeCell ref="I136:I137"/>
    <mergeCell ref="A139:AN139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60:AA60"/>
    <mergeCell ref="W61:AA61"/>
    <mergeCell ref="W62:AA62"/>
    <mergeCell ref="W63:AA63"/>
    <mergeCell ref="V65:AC65"/>
    <mergeCell ref="W67:AA67"/>
    <mergeCell ref="W68:AA68"/>
    <mergeCell ref="M61:Q61"/>
    <mergeCell ref="M62:Q62"/>
    <mergeCell ref="M63:Q63"/>
    <mergeCell ref="L65:S65"/>
    <mergeCell ref="M67:Q67"/>
    <mergeCell ref="V67:V68"/>
    <mergeCell ref="M68:Q68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B67:B68"/>
    <mergeCell ref="B69:B70"/>
    <mergeCell ref="AG68:AK68"/>
    <mergeCell ref="AG69:AK69"/>
    <mergeCell ref="AG61:AK61"/>
    <mergeCell ref="AG62:AK62"/>
    <mergeCell ref="AG63:AK63"/>
    <mergeCell ref="AF65:AM65"/>
    <mergeCell ref="AF67:AF68"/>
    <mergeCell ref="AG67:AK67"/>
    <mergeCell ref="AF69:AF70"/>
    <mergeCell ref="AG70:AK70"/>
    <mergeCell ref="M71:Q71"/>
    <mergeCell ref="R71:S71"/>
    <mergeCell ref="W71:AA71"/>
    <mergeCell ref="AB71:AC71"/>
    <mergeCell ref="AG71:AK71"/>
    <mergeCell ref="AL71:AM71"/>
    <mergeCell ref="L67:L68"/>
    <mergeCell ref="L69:L70"/>
    <mergeCell ref="M69:Q69"/>
    <mergeCell ref="V69:V70"/>
    <mergeCell ref="W69:AA69"/>
    <mergeCell ref="M70:Q70"/>
    <mergeCell ref="W70:AA70"/>
    <mergeCell ref="C60:G60"/>
    <mergeCell ref="C61:G61"/>
    <mergeCell ref="C62:G62"/>
    <mergeCell ref="C63:G63"/>
    <mergeCell ref="B65:I65"/>
    <mergeCell ref="C67:G67"/>
    <mergeCell ref="C68:G68"/>
    <mergeCell ref="M73:Q73"/>
    <mergeCell ref="V73:V74"/>
    <mergeCell ref="W73:AA73"/>
    <mergeCell ref="AF73:AF74"/>
    <mergeCell ref="AG73:AK73"/>
    <mergeCell ref="M74:Q74"/>
    <mergeCell ref="W74:AA74"/>
    <mergeCell ref="AG74:AK74"/>
    <mergeCell ref="B73:B74"/>
    <mergeCell ref="B75:B76"/>
    <mergeCell ref="B79:B80"/>
    <mergeCell ref="W75:AA75"/>
    <mergeCell ref="W76:AA76"/>
    <mergeCell ref="W77:AA77"/>
    <mergeCell ref="AB77:AC77"/>
    <mergeCell ref="AG77:AK77"/>
    <mergeCell ref="AL77:AM77"/>
    <mergeCell ref="L73:L74"/>
    <mergeCell ref="L75:L76"/>
    <mergeCell ref="M75:Q75"/>
    <mergeCell ref="V75:V76"/>
    <mergeCell ref="AF75:AF76"/>
    <mergeCell ref="AG75:AK75"/>
    <mergeCell ref="M76:Q76"/>
    <mergeCell ref="AG76:AK76"/>
    <mergeCell ref="C76:G76"/>
    <mergeCell ref="C77:G77"/>
    <mergeCell ref="H77:I77"/>
    <mergeCell ref="M77:Q77"/>
    <mergeCell ref="R77:S77"/>
    <mergeCell ref="C69:G69"/>
    <mergeCell ref="C70:G70"/>
    <mergeCell ref="C71:G71"/>
    <mergeCell ref="H71:I71"/>
    <mergeCell ref="C73:G73"/>
    <mergeCell ref="C74:G74"/>
    <mergeCell ref="C75:G75"/>
    <mergeCell ref="C84:G84"/>
    <mergeCell ref="C85:G85"/>
    <mergeCell ref="C86:G86"/>
    <mergeCell ref="H91:I91"/>
    <mergeCell ref="A92:A93"/>
    <mergeCell ref="B92:B95"/>
    <mergeCell ref="A94:A95"/>
    <mergeCell ref="A98:A99"/>
    <mergeCell ref="B98:B101"/>
    <mergeCell ref="C98:G99"/>
    <mergeCell ref="H98:H99"/>
    <mergeCell ref="I98:I99"/>
    <mergeCell ref="A100:A101"/>
    <mergeCell ref="C100:G101"/>
  </mergeCells>
  <conditionalFormatting sqref="A1:AN158">
    <cfRule type="cellIs" dxfId="0" priority="1" operator="equal">
      <formula>"Office"</formula>
    </cfRule>
  </conditionalFormatting>
  <printOptions gridLines="1" horizontalCentered="1"/>
  <pageMargins bottom="1.3508583166234658" footer="0.0" header="0.0" left="0.25" right="0.25" top="2.115713796644985"/>
  <pageSetup fitToHeight="0" paperSize="8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508</v>
      </c>
    </row>
    <row r="3" ht="27.0" customHeight="1">
      <c r="A3" s="7" t="s">
        <v>509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480" t="s">
        <v>4</v>
      </c>
      <c r="H7" s="481"/>
      <c r="I7" s="482" t="s">
        <v>5</v>
      </c>
      <c r="J7" s="483"/>
      <c r="K7" s="483"/>
      <c r="L7" s="483"/>
      <c r="M7" s="483"/>
      <c r="N7" s="481"/>
      <c r="O7" s="482" t="s">
        <v>6</v>
      </c>
      <c r="P7" s="483"/>
      <c r="Q7" s="483"/>
      <c r="R7" s="483"/>
      <c r="S7" s="481"/>
      <c r="T7" s="484"/>
      <c r="U7" s="485"/>
      <c r="V7" s="486" t="s">
        <v>4</v>
      </c>
      <c r="W7" s="481"/>
      <c r="X7" s="482" t="s">
        <v>5</v>
      </c>
      <c r="Y7" s="483"/>
      <c r="Z7" s="483"/>
      <c r="AA7" s="483"/>
      <c r="AB7" s="481"/>
      <c r="AC7" s="482" t="s">
        <v>6</v>
      </c>
      <c r="AD7" s="483"/>
      <c r="AE7" s="483"/>
      <c r="AF7" s="483"/>
      <c r="AG7" s="483"/>
      <c r="AH7" s="481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353" t="s">
        <v>37</v>
      </c>
      <c r="I8" s="26" t="s">
        <v>510</v>
      </c>
      <c r="O8" s="26" t="s">
        <v>42</v>
      </c>
      <c r="S8" s="22"/>
      <c r="T8" s="465"/>
      <c r="U8" s="466"/>
      <c r="V8" s="359" t="s">
        <v>144</v>
      </c>
      <c r="X8" s="26" t="s">
        <v>511</v>
      </c>
      <c r="AC8" s="26" t="s">
        <v>17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360" t="s">
        <v>25</v>
      </c>
      <c r="I9" s="31" t="s">
        <v>512</v>
      </c>
      <c r="O9" s="31" t="s">
        <v>9</v>
      </c>
      <c r="S9" s="29"/>
      <c r="T9" s="465"/>
      <c r="U9" s="466"/>
      <c r="V9" s="364" t="s">
        <v>142</v>
      </c>
      <c r="X9" s="31" t="s">
        <v>513</v>
      </c>
      <c r="AC9" s="31" t="s">
        <v>111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353" t="s">
        <v>7</v>
      </c>
      <c r="I10" s="26" t="s">
        <v>514</v>
      </c>
      <c r="O10" s="26" t="s">
        <v>42</v>
      </c>
      <c r="S10" s="22"/>
      <c r="T10" s="465"/>
      <c r="U10" s="466"/>
      <c r="V10" s="359" t="s">
        <v>18</v>
      </c>
      <c r="X10" s="26" t="s">
        <v>515</v>
      </c>
      <c r="AC10" s="26" t="s">
        <v>39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360" t="s">
        <v>40</v>
      </c>
      <c r="I11" s="31" t="s">
        <v>516</v>
      </c>
      <c r="O11" s="31" t="s">
        <v>24</v>
      </c>
      <c r="S11" s="29"/>
      <c r="T11" s="465"/>
      <c r="U11" s="466"/>
      <c r="V11" s="364" t="s">
        <v>138</v>
      </c>
      <c r="X11" s="31" t="s">
        <v>517</v>
      </c>
      <c r="AC11" s="31" t="s">
        <v>39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353" t="s">
        <v>120</v>
      </c>
      <c r="I12" s="26" t="s">
        <v>518</v>
      </c>
      <c r="O12" s="26" t="s">
        <v>136</v>
      </c>
      <c r="S12" s="22"/>
      <c r="T12" s="465"/>
      <c r="U12" s="466"/>
      <c r="V12" s="359" t="s">
        <v>45</v>
      </c>
      <c r="X12" s="26" t="s">
        <v>519</v>
      </c>
      <c r="AC12" s="26" t="s">
        <v>136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360" t="s">
        <v>112</v>
      </c>
      <c r="I13" s="31" t="s">
        <v>520</v>
      </c>
      <c r="O13" s="31" t="s">
        <v>111</v>
      </c>
      <c r="S13" s="29"/>
      <c r="T13" s="465"/>
      <c r="U13" s="466"/>
      <c r="V13" s="364" t="s">
        <v>13</v>
      </c>
      <c r="X13" s="31" t="s">
        <v>521</v>
      </c>
      <c r="AC13" s="31" t="s">
        <v>42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353" t="s">
        <v>127</v>
      </c>
      <c r="I14" s="26" t="s">
        <v>522</v>
      </c>
      <c r="O14" s="26" t="s">
        <v>9</v>
      </c>
      <c r="S14" s="22"/>
      <c r="T14" s="465"/>
      <c r="U14" s="466"/>
      <c r="V14" s="359" t="s">
        <v>140</v>
      </c>
      <c r="X14" s="26" t="s">
        <v>523</v>
      </c>
      <c r="AC14" s="26" t="s">
        <v>39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360" t="s">
        <v>104</v>
      </c>
      <c r="I15" s="31" t="s">
        <v>524</v>
      </c>
      <c r="O15" s="31" t="s">
        <v>36</v>
      </c>
      <c r="S15" s="29"/>
      <c r="T15" s="465"/>
      <c r="U15" s="466"/>
      <c r="V15" s="364" t="s">
        <v>20</v>
      </c>
      <c r="X15" s="31" t="s">
        <v>525</v>
      </c>
      <c r="AC15" s="31" t="s">
        <v>9</v>
      </c>
      <c r="AH15" s="29"/>
      <c r="AI15" s="8"/>
      <c r="AJ15" s="8"/>
      <c r="AK15" s="8"/>
      <c r="AL15" s="8"/>
      <c r="AM15" s="8"/>
      <c r="AN15" s="8"/>
    </row>
    <row r="16" ht="27.0" customHeight="1">
      <c r="A16" s="8"/>
      <c r="B16" s="8"/>
      <c r="C16" s="8"/>
      <c r="D16" s="8"/>
      <c r="E16" s="8"/>
      <c r="F16" s="19"/>
      <c r="G16" s="353" t="s">
        <v>22</v>
      </c>
      <c r="I16" s="26" t="s">
        <v>526</v>
      </c>
      <c r="O16" s="26" t="s">
        <v>12</v>
      </c>
      <c r="S16" s="22"/>
      <c r="T16" s="465"/>
      <c r="U16" s="466"/>
      <c r="V16" s="359" t="s">
        <v>154</v>
      </c>
      <c r="X16" s="26" t="s">
        <v>527</v>
      </c>
      <c r="AC16" s="26" t="s">
        <v>24</v>
      </c>
      <c r="AH16" s="22"/>
      <c r="AI16" s="8"/>
      <c r="AJ16" s="8"/>
      <c r="AK16" s="8"/>
      <c r="AL16" s="8"/>
      <c r="AM16" s="8"/>
      <c r="AN16" s="8"/>
    </row>
    <row r="17" ht="27.0" customHeight="1">
      <c r="A17" s="8"/>
      <c r="B17" s="8"/>
      <c r="C17" s="8"/>
      <c r="D17" s="8"/>
      <c r="E17" s="8"/>
      <c r="F17" s="19"/>
      <c r="G17" s="360" t="s">
        <v>122</v>
      </c>
      <c r="I17" s="31" t="s">
        <v>528</v>
      </c>
      <c r="O17" s="31" t="s">
        <v>39</v>
      </c>
      <c r="S17" s="29"/>
      <c r="T17" s="465"/>
      <c r="U17" s="466"/>
      <c r="V17" s="364" t="s">
        <v>152</v>
      </c>
      <c r="X17" s="31" t="s">
        <v>529</v>
      </c>
      <c r="AC17" s="31" t="s">
        <v>530</v>
      </c>
      <c r="AH17" s="29"/>
      <c r="AI17" s="8"/>
      <c r="AJ17" s="8"/>
      <c r="AK17" s="8"/>
      <c r="AL17" s="8"/>
      <c r="AM17" s="8"/>
      <c r="AN17" s="8"/>
    </row>
    <row r="18" ht="27.0" customHeight="1">
      <c r="A18" s="8"/>
      <c r="B18" s="8"/>
      <c r="C18" s="8"/>
      <c r="D18" s="8"/>
      <c r="E18" s="8"/>
      <c r="F18" s="19"/>
      <c r="G18" s="353" t="s">
        <v>131</v>
      </c>
      <c r="I18" s="26" t="s">
        <v>531</v>
      </c>
      <c r="O18" s="26" t="s">
        <v>42</v>
      </c>
      <c r="S18" s="22"/>
      <c r="T18" s="465"/>
      <c r="U18" s="466"/>
      <c r="V18" s="359" t="s">
        <v>27</v>
      </c>
      <c r="X18" s="26" t="s">
        <v>532</v>
      </c>
      <c r="AC18" s="26" t="s">
        <v>530</v>
      </c>
      <c r="AH18" s="22"/>
      <c r="AI18" s="8"/>
      <c r="AJ18" s="8"/>
      <c r="AK18" s="8"/>
      <c r="AL18" s="8"/>
      <c r="AM18" s="8"/>
      <c r="AN18" s="8"/>
    </row>
    <row r="19" ht="27.0" customHeight="1">
      <c r="A19" s="8"/>
      <c r="B19" s="8"/>
      <c r="C19" s="8"/>
      <c r="D19" s="8"/>
      <c r="E19" s="8"/>
      <c r="F19" s="19"/>
      <c r="G19" s="360" t="s">
        <v>10</v>
      </c>
      <c r="I19" s="31" t="s">
        <v>533</v>
      </c>
      <c r="O19" s="31" t="s">
        <v>39</v>
      </c>
      <c r="S19" s="29"/>
      <c r="T19" s="465"/>
      <c r="U19" s="466"/>
      <c r="V19" s="364" t="s">
        <v>118</v>
      </c>
      <c r="X19" s="31" t="s">
        <v>534</v>
      </c>
      <c r="AC19" s="31" t="s">
        <v>42</v>
      </c>
      <c r="AH19" s="29"/>
      <c r="AI19" s="8"/>
      <c r="AJ19" s="8"/>
      <c r="AK19" s="8"/>
      <c r="AL19" s="8"/>
      <c r="AM19" s="8"/>
      <c r="AN19" s="8"/>
    </row>
    <row r="20" ht="27.0" customHeight="1">
      <c r="A20" s="8"/>
      <c r="B20" s="8"/>
      <c r="C20" s="8"/>
      <c r="D20" s="8"/>
      <c r="E20" s="8"/>
      <c r="F20" s="19"/>
      <c r="G20" s="353" t="s">
        <v>34</v>
      </c>
      <c r="I20" s="26" t="s">
        <v>535</v>
      </c>
      <c r="O20" s="26" t="s">
        <v>39</v>
      </c>
      <c r="S20" s="22"/>
      <c r="T20" s="465"/>
      <c r="U20" s="466"/>
      <c r="V20" s="359" t="s">
        <v>147</v>
      </c>
      <c r="X20" s="26" t="s">
        <v>536</v>
      </c>
      <c r="AC20" s="26" t="s">
        <v>9</v>
      </c>
      <c r="AH20" s="22"/>
      <c r="AI20" s="8"/>
      <c r="AJ20" s="8"/>
      <c r="AK20" s="8"/>
      <c r="AL20" s="8"/>
      <c r="AM20" s="8"/>
      <c r="AN20" s="8"/>
    </row>
    <row r="21" ht="27.0" customHeight="1">
      <c r="A21" s="8"/>
      <c r="B21" s="8"/>
      <c r="C21" s="8"/>
      <c r="D21" s="8"/>
      <c r="E21" s="8"/>
      <c r="F21" s="19"/>
      <c r="G21" s="360" t="s">
        <v>157</v>
      </c>
      <c r="I21" s="31" t="s">
        <v>537</v>
      </c>
      <c r="O21" s="31" t="s">
        <v>422</v>
      </c>
      <c r="S21" s="29"/>
      <c r="T21" s="465"/>
      <c r="U21" s="466"/>
      <c r="V21" s="364" t="s">
        <v>43</v>
      </c>
      <c r="X21" s="31" t="s">
        <v>538</v>
      </c>
      <c r="AC21" s="31" t="s">
        <v>422</v>
      </c>
      <c r="AH21" s="29"/>
      <c r="AI21" s="8"/>
      <c r="AJ21" s="8"/>
      <c r="AK21" s="8"/>
      <c r="AL21" s="8"/>
      <c r="AM21" s="8"/>
      <c r="AN21" s="8"/>
    </row>
    <row r="22" ht="27.0" customHeight="1">
      <c r="A22" s="8"/>
      <c r="B22" s="8"/>
      <c r="C22" s="8"/>
      <c r="D22" s="8"/>
      <c r="E22" s="8"/>
      <c r="F22" s="19"/>
      <c r="G22" s="353" t="s">
        <v>15</v>
      </c>
      <c r="I22" s="26" t="s">
        <v>539</v>
      </c>
      <c r="O22" s="26" t="s">
        <v>36</v>
      </c>
      <c r="S22" s="22"/>
      <c r="T22" s="465"/>
      <c r="U22" s="466"/>
      <c r="V22" s="359" t="s">
        <v>31</v>
      </c>
      <c r="X22" s="26" t="s">
        <v>540</v>
      </c>
      <c r="AC22" s="26" t="s">
        <v>17</v>
      </c>
      <c r="AH22" s="22"/>
      <c r="AI22" s="8"/>
      <c r="AJ22" s="8"/>
      <c r="AK22" s="8"/>
      <c r="AL22" s="8"/>
      <c r="AM22" s="8"/>
      <c r="AN22" s="8"/>
    </row>
    <row r="23" ht="27.0" customHeight="1">
      <c r="A23" s="8"/>
      <c r="B23" s="8"/>
      <c r="C23" s="8"/>
      <c r="D23" s="8"/>
      <c r="E23" s="8"/>
      <c r="F23" s="19"/>
      <c r="G23" s="360" t="s">
        <v>129</v>
      </c>
      <c r="I23" s="31" t="s">
        <v>541</v>
      </c>
      <c r="O23" s="31" t="s">
        <v>12</v>
      </c>
      <c r="S23" s="29"/>
      <c r="T23" s="465"/>
      <c r="U23" s="466"/>
      <c r="V23" s="364" t="s">
        <v>29</v>
      </c>
      <c r="X23" s="31" t="s">
        <v>542</v>
      </c>
      <c r="AC23" s="31" t="s">
        <v>42</v>
      </c>
      <c r="AH23" s="29"/>
      <c r="AI23" s="8"/>
      <c r="AJ23" s="8"/>
      <c r="AK23" s="8"/>
      <c r="AL23" s="8"/>
      <c r="AM23" s="8"/>
      <c r="AN23" s="8"/>
    </row>
    <row r="24" ht="27.0" hidden="1" customHeight="1">
      <c r="A24" s="8"/>
      <c r="B24" s="8"/>
      <c r="C24" s="8"/>
      <c r="D24" s="8"/>
      <c r="E24" s="19" t="s">
        <v>47</v>
      </c>
      <c r="F24" s="19">
        <v>17.0</v>
      </c>
      <c r="G24" s="20" t="str">
        <f t="shared" ref="G24:G39" si="1">V8</f>
        <v>5A</v>
      </c>
      <c r="I24" s="23" t="str">
        <f t="shared" ref="I24:I39" si="2">X8</f>
        <v>GUILLERMO Fabrice</v>
      </c>
      <c r="O24" s="23" t="str">
        <f t="shared" ref="O24:O39" si="3">AC8</f>
        <v>CBD 14/50</v>
      </c>
      <c r="S24" s="22"/>
      <c r="T24" s="23"/>
      <c r="U24" s="24"/>
      <c r="V24" s="35"/>
      <c r="X24" s="23"/>
      <c r="AC24" s="23"/>
      <c r="AH24" s="22"/>
      <c r="AI24" s="8"/>
      <c r="AJ24" s="8"/>
      <c r="AK24" s="8"/>
      <c r="AL24" s="8"/>
      <c r="AM24" s="8"/>
      <c r="AN24" s="8"/>
    </row>
    <row r="25" ht="27.0" hidden="1" customHeight="1">
      <c r="A25" s="8"/>
      <c r="B25" s="8"/>
      <c r="C25" s="8"/>
      <c r="D25" s="8"/>
      <c r="E25" s="19" t="s">
        <v>47</v>
      </c>
      <c r="F25" s="19">
        <v>18.0</v>
      </c>
      <c r="G25" s="27" t="str">
        <f t="shared" si="1"/>
        <v>5C</v>
      </c>
      <c r="I25" s="34" t="str">
        <f t="shared" si="2"/>
        <v>LAMBERT Bernard</v>
      </c>
      <c r="O25" s="34" t="str">
        <f t="shared" si="3"/>
        <v>CBD 71</v>
      </c>
      <c r="S25" s="29"/>
      <c r="T25" s="23"/>
      <c r="U25" s="24"/>
      <c r="V25" s="36"/>
      <c r="X25" s="34"/>
      <c r="AC25" s="34"/>
      <c r="AH25" s="29"/>
      <c r="AI25" s="8"/>
      <c r="AJ25" s="8"/>
      <c r="AK25" s="8"/>
      <c r="AL25" s="8"/>
      <c r="AM25" s="8"/>
      <c r="AN25" s="8"/>
    </row>
    <row r="26" ht="27.0" hidden="1" customHeight="1">
      <c r="A26" s="8"/>
      <c r="B26" s="8"/>
      <c r="C26" s="8"/>
      <c r="D26" s="8"/>
      <c r="E26" s="19" t="s">
        <v>47</v>
      </c>
      <c r="F26" s="19">
        <v>19.0</v>
      </c>
      <c r="G26" s="20" t="str">
        <f t="shared" si="1"/>
        <v>3C</v>
      </c>
      <c r="I26" s="23" t="str">
        <f t="shared" si="2"/>
        <v>LEFAURE Didier</v>
      </c>
      <c r="O26" s="23" t="str">
        <f t="shared" si="3"/>
        <v>CBD 69</v>
      </c>
      <c r="S26" s="22"/>
      <c r="T26" s="23"/>
      <c r="U26" s="24"/>
      <c r="V26" s="35"/>
      <c r="X26" s="23"/>
      <c r="AC26" s="23"/>
      <c r="AH26" s="22"/>
      <c r="AI26" s="8"/>
      <c r="AJ26" s="8"/>
      <c r="AK26" s="8"/>
      <c r="AL26" s="8"/>
      <c r="AM26" s="8"/>
      <c r="AN26" s="8"/>
    </row>
    <row r="27" ht="27.0" hidden="1" customHeight="1">
      <c r="A27" s="8"/>
      <c r="B27" s="8"/>
      <c r="C27" s="8"/>
      <c r="D27" s="8"/>
      <c r="E27" s="19" t="s">
        <v>47</v>
      </c>
      <c r="F27" s="19">
        <v>20.0</v>
      </c>
      <c r="G27" s="27" t="str">
        <f t="shared" si="1"/>
        <v>6A</v>
      </c>
      <c r="I27" s="34" t="str">
        <f t="shared" si="2"/>
        <v>MEUNIER Jean-Marc</v>
      </c>
      <c r="O27" s="34" t="str">
        <f t="shared" si="3"/>
        <v>CBD 69</v>
      </c>
      <c r="S27" s="29"/>
      <c r="T27" s="23"/>
      <c r="U27" s="24"/>
      <c r="V27" s="36"/>
      <c r="X27" s="34"/>
      <c r="AC27" s="34"/>
      <c r="AH27" s="29"/>
      <c r="AI27" s="8"/>
      <c r="AJ27" s="8"/>
      <c r="AK27" s="8"/>
      <c r="AL27" s="8"/>
      <c r="AM27" s="8"/>
      <c r="AN27" s="8"/>
    </row>
    <row r="28" ht="27.0" hidden="1" customHeight="1">
      <c r="A28" s="8"/>
      <c r="B28" s="8"/>
      <c r="C28" s="8"/>
      <c r="D28" s="8"/>
      <c r="E28" s="19" t="s">
        <v>47</v>
      </c>
      <c r="F28" s="19">
        <v>21.0</v>
      </c>
      <c r="G28" s="20" t="str">
        <f t="shared" si="1"/>
        <v>1D</v>
      </c>
      <c r="I28" s="23" t="str">
        <f t="shared" si="2"/>
        <v>MURET Ludovic</v>
      </c>
      <c r="O28" s="23" t="str">
        <f t="shared" si="3"/>
        <v>CBD 42</v>
      </c>
      <c r="S28" s="22"/>
      <c r="T28" s="23"/>
      <c r="U28" s="24"/>
      <c r="V28" s="35"/>
      <c r="X28" s="23"/>
      <c r="AC28" s="23"/>
      <c r="AH28" s="22"/>
      <c r="AI28" s="8"/>
      <c r="AJ28" s="8"/>
      <c r="AK28" s="8"/>
      <c r="AL28" s="8"/>
      <c r="AM28" s="8"/>
      <c r="AN28" s="8"/>
    </row>
    <row r="29" ht="27.0" hidden="1" customHeight="1">
      <c r="A29" s="8"/>
      <c r="B29" s="8"/>
      <c r="C29" s="8"/>
      <c r="D29" s="8"/>
      <c r="E29" s="19" t="s">
        <v>47</v>
      </c>
      <c r="F29" s="19">
        <v>22.0</v>
      </c>
      <c r="G29" s="27" t="str">
        <f t="shared" si="1"/>
        <v>3A</v>
      </c>
      <c r="I29" s="34" t="str">
        <f t="shared" si="2"/>
        <v>MUSSEL Pierre</v>
      </c>
      <c r="O29" s="34" t="str">
        <f t="shared" si="3"/>
        <v>CBD 26</v>
      </c>
      <c r="S29" s="29"/>
      <c r="T29" s="23"/>
      <c r="U29" s="24"/>
      <c r="V29" s="36"/>
      <c r="X29" s="34"/>
      <c r="AC29" s="34"/>
      <c r="AH29" s="29"/>
      <c r="AI29" s="8"/>
      <c r="AJ29" s="8"/>
      <c r="AK29" s="8"/>
      <c r="AL29" s="8"/>
      <c r="AM29" s="8"/>
      <c r="AN29" s="8"/>
    </row>
    <row r="30" ht="27.0" hidden="1" customHeight="1">
      <c r="A30" s="8"/>
      <c r="B30" s="8"/>
      <c r="C30" s="8"/>
      <c r="D30" s="8"/>
      <c r="E30" s="19" t="s">
        <v>47</v>
      </c>
      <c r="F30" s="19">
        <v>23.0</v>
      </c>
      <c r="G30" s="20" t="str">
        <f t="shared" si="1"/>
        <v>5B</v>
      </c>
      <c r="I30" s="23" t="str">
        <f t="shared" si="2"/>
        <v>PAILLARD Brice</v>
      </c>
      <c r="O30" s="23" t="str">
        <f t="shared" si="3"/>
        <v>CBD 69</v>
      </c>
      <c r="S30" s="22"/>
      <c r="T30" s="23"/>
      <c r="U30" s="24"/>
      <c r="V30" s="35"/>
      <c r="X30" s="23"/>
      <c r="AC30" s="23"/>
      <c r="AH30" s="22"/>
      <c r="AI30" s="8"/>
      <c r="AJ30" s="8"/>
      <c r="AK30" s="8"/>
      <c r="AL30" s="8"/>
      <c r="AM30" s="8"/>
      <c r="AN30" s="8"/>
    </row>
    <row r="31" ht="27.0" hidden="1" customHeight="1">
      <c r="A31" s="8"/>
      <c r="B31" s="8"/>
      <c r="C31" s="8"/>
      <c r="D31" s="8"/>
      <c r="E31" s="19" t="s">
        <v>47</v>
      </c>
      <c r="F31" s="19">
        <v>24.0</v>
      </c>
      <c r="G31" s="27" t="str">
        <f t="shared" si="1"/>
        <v>3D</v>
      </c>
      <c r="I31" s="34" t="str">
        <f t="shared" si="2"/>
        <v>PLAN Romain</v>
      </c>
      <c r="O31" s="34" t="str">
        <f t="shared" si="3"/>
        <v>CBD 38</v>
      </c>
      <c r="S31" s="29"/>
      <c r="T31" s="23"/>
      <c r="U31" s="24"/>
      <c r="V31" s="36"/>
      <c r="X31" s="34"/>
      <c r="AC31" s="34"/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19" t="s">
        <v>47</v>
      </c>
      <c r="F32" s="19">
        <v>25.0</v>
      </c>
      <c r="G32" s="20" t="str">
        <f t="shared" si="1"/>
        <v>8D</v>
      </c>
      <c r="I32" s="23" t="str">
        <f t="shared" si="2"/>
        <v>PLAUD Philippe</v>
      </c>
      <c r="O32" s="23" t="str">
        <f t="shared" si="3"/>
        <v>CBD 34</v>
      </c>
      <c r="S32" s="22"/>
      <c r="T32" s="23"/>
      <c r="U32" s="24"/>
      <c r="V32" s="35"/>
      <c r="X32" s="23"/>
      <c r="AC32" s="23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19" t="s">
        <v>47</v>
      </c>
      <c r="F33" s="19">
        <v>26.0</v>
      </c>
      <c r="G33" s="27" t="str">
        <f t="shared" si="1"/>
        <v>6C</v>
      </c>
      <c r="I33" s="34" t="str">
        <f t="shared" si="2"/>
        <v>POURREAUX Sébastien</v>
      </c>
      <c r="O33" s="34" t="str">
        <f t="shared" si="3"/>
        <v>CBD 37</v>
      </c>
      <c r="S33" s="29"/>
      <c r="T33" s="23"/>
      <c r="U33" s="24"/>
      <c r="V33" s="36"/>
      <c r="X33" s="34"/>
      <c r="AC33" s="34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19" t="s">
        <v>47</v>
      </c>
      <c r="F34" s="19">
        <v>27.0</v>
      </c>
      <c r="G34" s="20" t="str">
        <f t="shared" si="1"/>
        <v>4A</v>
      </c>
      <c r="I34" s="23" t="str">
        <f t="shared" si="2"/>
        <v>REZEAU Frédéric</v>
      </c>
      <c r="O34" s="23" t="str">
        <f t="shared" si="3"/>
        <v>CBD 37</v>
      </c>
      <c r="S34" s="22"/>
      <c r="T34" s="23"/>
      <c r="U34" s="24"/>
      <c r="V34" s="35"/>
      <c r="X34" s="23"/>
      <c r="AC34" s="23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19" t="s">
        <v>47</v>
      </c>
      <c r="F35" s="19">
        <v>28.0</v>
      </c>
      <c r="G35" s="27" t="str">
        <f t="shared" si="1"/>
        <v>7D</v>
      </c>
      <c r="I35" s="34" t="str">
        <f t="shared" si="2"/>
        <v>RIVOLLIER Gaétan</v>
      </c>
      <c r="O35" s="34" t="str">
        <f t="shared" si="3"/>
        <v>CBD 26</v>
      </c>
      <c r="S35" s="29"/>
      <c r="T35" s="23"/>
      <c r="U35" s="24"/>
      <c r="V35" s="36"/>
      <c r="X35" s="34"/>
      <c r="AC35" s="34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19" t="s">
        <v>47</v>
      </c>
      <c r="F36" s="19">
        <v>29.0</v>
      </c>
      <c r="G36" s="20" t="str">
        <f t="shared" si="1"/>
        <v>7A</v>
      </c>
      <c r="I36" s="23" t="str">
        <f t="shared" si="2"/>
        <v>ROMAND Yves</v>
      </c>
      <c r="O36" s="23" t="str">
        <f t="shared" si="3"/>
        <v>CBD 38</v>
      </c>
      <c r="S36" s="22"/>
      <c r="T36" s="23"/>
      <c r="U36" s="24"/>
      <c r="V36" s="35"/>
      <c r="X36" s="23"/>
      <c r="AC36" s="23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19" t="s">
        <v>47</v>
      </c>
      <c r="F37" s="19">
        <v>30.0</v>
      </c>
      <c r="G37" s="27" t="str">
        <f t="shared" si="1"/>
        <v>1C</v>
      </c>
      <c r="I37" s="34" t="str">
        <f t="shared" si="2"/>
        <v>VALLIER Tom</v>
      </c>
      <c r="O37" s="34" t="str">
        <f t="shared" si="3"/>
        <v>CBD 06</v>
      </c>
      <c r="S37" s="29"/>
      <c r="T37" s="23"/>
      <c r="U37" s="24"/>
      <c r="V37" s="36"/>
      <c r="X37" s="34"/>
      <c r="AC37" s="34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19" t="s">
        <v>47</v>
      </c>
      <c r="F38" s="19">
        <v>31.0</v>
      </c>
      <c r="G38" s="20" t="str">
        <f t="shared" si="1"/>
        <v>2B</v>
      </c>
      <c r="I38" s="23" t="str">
        <f t="shared" si="2"/>
        <v>VANHELDER Serge</v>
      </c>
      <c r="O38" s="23" t="str">
        <f t="shared" si="3"/>
        <v>CBD 14/50</v>
      </c>
      <c r="S38" s="22"/>
      <c r="T38" s="23"/>
      <c r="U38" s="24"/>
      <c r="V38" s="35"/>
      <c r="X38" s="23"/>
      <c r="AC38" s="23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19" t="s">
        <v>47</v>
      </c>
      <c r="F39" s="19">
        <v>32.0</v>
      </c>
      <c r="G39" s="27" t="str">
        <f t="shared" si="1"/>
        <v>2D</v>
      </c>
      <c r="I39" s="34" t="str">
        <f t="shared" si="2"/>
        <v>VARILLON David</v>
      </c>
      <c r="O39" s="34" t="str">
        <f t="shared" si="3"/>
        <v>CBD 26</v>
      </c>
      <c r="S39" s="29"/>
      <c r="T39" s="23"/>
      <c r="U39" s="24"/>
      <c r="V39" s="36"/>
      <c r="X39" s="34"/>
      <c r="AC39" s="34"/>
      <c r="AH39" s="29"/>
      <c r="AI39" s="8"/>
      <c r="AJ39" s="8"/>
      <c r="AK39" s="8"/>
      <c r="AL39" s="8"/>
      <c r="AM39" s="8"/>
      <c r="AN39" s="8"/>
    </row>
    <row r="40" ht="27.0" customHeight="1">
      <c r="A40" s="8"/>
      <c r="B40" s="8"/>
      <c r="C40" s="8"/>
      <c r="D40" s="8"/>
      <c r="E40" s="8"/>
      <c r="F40" s="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"/>
      <c r="AJ40" s="8"/>
      <c r="AK40" s="8"/>
      <c r="AL40" s="8"/>
      <c r="AM40" s="8"/>
      <c r="AN40" s="8"/>
    </row>
    <row r="41" ht="27.0" customHeight="1">
      <c r="A41" s="38" t="s">
        <v>48</v>
      </c>
    </row>
    <row r="42" ht="27.0" customHeight="1">
      <c r="A42" s="39"/>
      <c r="B42" s="40" t="s">
        <v>49</v>
      </c>
      <c r="C42" s="41"/>
      <c r="D42" s="41"/>
      <c r="E42" s="41"/>
      <c r="F42" s="41"/>
      <c r="G42" s="41"/>
      <c r="H42" s="41"/>
      <c r="I42" s="41"/>
      <c r="J42" s="39"/>
      <c r="K42" s="39"/>
      <c r="L42" s="42" t="s">
        <v>50</v>
      </c>
      <c r="M42" s="43"/>
      <c r="N42" s="43"/>
      <c r="O42" s="43"/>
      <c r="P42" s="43"/>
      <c r="Q42" s="43"/>
      <c r="R42" s="43"/>
      <c r="S42" s="43"/>
      <c r="T42" s="39"/>
      <c r="U42" s="39"/>
      <c r="V42" s="44" t="s">
        <v>51</v>
      </c>
      <c r="W42" s="45"/>
      <c r="X42" s="45"/>
      <c r="Y42" s="45"/>
      <c r="Z42" s="45"/>
      <c r="AA42" s="45"/>
      <c r="AB42" s="45"/>
      <c r="AC42" s="45"/>
      <c r="AD42" s="39"/>
      <c r="AE42" s="39"/>
      <c r="AF42" s="46" t="s">
        <v>52</v>
      </c>
      <c r="AG42" s="47"/>
      <c r="AH42" s="47"/>
      <c r="AI42" s="47"/>
      <c r="AJ42" s="47"/>
      <c r="AK42" s="47"/>
      <c r="AL42" s="47"/>
      <c r="AM42" s="47"/>
      <c r="AN42" s="39"/>
    </row>
    <row r="43" ht="27.0" customHeight="1">
      <c r="A43" s="48"/>
      <c r="B43" s="49" t="s">
        <v>53</v>
      </c>
      <c r="C43" s="48"/>
      <c r="D43" s="48"/>
      <c r="E43" s="48"/>
      <c r="F43" s="48"/>
      <c r="G43" s="48"/>
      <c r="H43" s="50" t="s">
        <v>54</v>
      </c>
      <c r="I43" s="51" t="s">
        <v>55</v>
      </c>
      <c r="J43" s="48"/>
      <c r="K43" s="48"/>
      <c r="L43" s="52" t="str">
        <f>B43</f>
        <v>PARTIE 1 : 08H00 - 09H30</v>
      </c>
      <c r="M43" s="48"/>
      <c r="N43" s="48"/>
      <c r="O43" s="48"/>
      <c r="P43" s="48"/>
      <c r="Q43" s="48"/>
      <c r="R43" s="50" t="s">
        <v>54</v>
      </c>
      <c r="S43" s="51" t="s">
        <v>55</v>
      </c>
      <c r="T43" s="48"/>
      <c r="U43" s="48"/>
      <c r="V43" s="53" t="str">
        <f>B43</f>
        <v>PARTIE 1 : 08H00 - 09H30</v>
      </c>
      <c r="W43" s="48"/>
      <c r="X43" s="48"/>
      <c r="Y43" s="48"/>
      <c r="Z43" s="48"/>
      <c r="AA43" s="48"/>
      <c r="AB43" s="50" t="s">
        <v>54</v>
      </c>
      <c r="AC43" s="51" t="s">
        <v>55</v>
      </c>
      <c r="AD43" s="48"/>
      <c r="AE43" s="48"/>
      <c r="AF43" s="54" t="str">
        <f>B43</f>
        <v>PARTIE 1 : 08H00 - 09H30</v>
      </c>
      <c r="AG43" s="48"/>
      <c r="AH43" s="48"/>
      <c r="AI43" s="48"/>
      <c r="AJ43" s="48"/>
      <c r="AK43" s="48"/>
      <c r="AL43" s="50" t="s">
        <v>54</v>
      </c>
      <c r="AM43" s="51" t="s">
        <v>55</v>
      </c>
      <c r="AN43" s="48"/>
    </row>
    <row r="44" ht="27.0" customHeight="1">
      <c r="A44" s="55" t="s">
        <v>56</v>
      </c>
      <c r="B44" s="56">
        <v>17.0</v>
      </c>
      <c r="C44" s="57" t="str">
        <f>IFERROR(VLOOKUP("1A",$G$8:$N$39,3,FALSE))</f>
        <v>AUDIGIER Jean-Marc</v>
      </c>
      <c r="D44" s="58"/>
      <c r="E44" s="58"/>
      <c r="F44" s="58"/>
      <c r="G44" s="59"/>
      <c r="H44" s="60"/>
      <c r="I44" s="61"/>
      <c r="J44" s="62" t="str">
        <f>C45</f>
        <v>CHAUDAGNE Damien</v>
      </c>
      <c r="K44" s="55" t="s">
        <v>56</v>
      </c>
      <c r="L44" s="63">
        <v>19.0</v>
      </c>
      <c r="M44" s="64" t="str">
        <f>IFERROR(VLOOKUP("2A",$G$8:$N$39,3,FALSE))</f>
        <v>ARNOLDI Aristide</v>
      </c>
      <c r="N44" s="65"/>
      <c r="O44" s="65"/>
      <c r="P44" s="65"/>
      <c r="Q44" s="66"/>
      <c r="R44" s="67"/>
      <c r="S44" s="68"/>
      <c r="T44" s="62" t="str">
        <f>M45</f>
        <v>VANHELDER Serge</v>
      </c>
      <c r="U44" s="55" t="s">
        <v>56</v>
      </c>
      <c r="V44" s="69">
        <v>21.0</v>
      </c>
      <c r="W44" s="70" t="str">
        <f>IFERROR(VLOOKUP("3A",$G$8:$N$39,3,FALSE))</f>
        <v>MUSSEL Pierre</v>
      </c>
      <c r="X44" s="71"/>
      <c r="Y44" s="71"/>
      <c r="Z44" s="71"/>
      <c r="AA44" s="72"/>
      <c r="AB44" s="73"/>
      <c r="AC44" s="74"/>
      <c r="AD44" s="55"/>
      <c r="AE44" s="55"/>
      <c r="AF44" s="75">
        <v>23.0</v>
      </c>
      <c r="AG44" s="76" t="str">
        <f>IFERROR(VLOOKUP("4A",$G$8:$N$39,3,FALSE))</f>
        <v>REZEAU Frédéric</v>
      </c>
      <c r="AH44" s="77"/>
      <c r="AI44" s="77"/>
      <c r="AJ44" s="77"/>
      <c r="AK44" s="78"/>
      <c r="AL44" s="79"/>
      <c r="AM44" s="80"/>
      <c r="AN44" s="62" t="str">
        <f>AG45</f>
        <v>BARBIER Arthur</v>
      </c>
    </row>
    <row r="45" ht="27.0" customHeight="1">
      <c r="A45" s="55" t="s">
        <v>56</v>
      </c>
      <c r="B45" s="81"/>
      <c r="C45" s="82" t="str">
        <f>IFERROR(VLOOKUP("1B",$G$8:$N$39,3,FALSE))</f>
        <v>CHAUDAGNE Damien</v>
      </c>
      <c r="D45" s="83"/>
      <c r="E45" s="83"/>
      <c r="F45" s="83"/>
      <c r="G45" s="84"/>
      <c r="H45" s="85"/>
      <c r="I45" s="86"/>
      <c r="J45" s="62" t="str">
        <f>C44</f>
        <v>AUDIGIER Jean-Marc</v>
      </c>
      <c r="K45" s="55" t="s">
        <v>56</v>
      </c>
      <c r="L45" s="87"/>
      <c r="M45" s="88" t="str">
        <f>IFERROR(VLOOKUP("2B",$G$8:$N$39,3,FALSE))</f>
        <v>VANHELDER Serge</v>
      </c>
      <c r="N45" s="89"/>
      <c r="O45" s="89"/>
      <c r="P45" s="89"/>
      <c r="Q45" s="90"/>
      <c r="R45" s="91"/>
      <c r="S45" s="92"/>
      <c r="T45" s="62" t="str">
        <f>M44</f>
        <v>ARNOLDI Aristide</v>
      </c>
      <c r="U45" s="55" t="s">
        <v>56</v>
      </c>
      <c r="V45" s="93"/>
      <c r="W45" s="94" t="str">
        <f>IFERROR(VLOOKUP("3B",$G$8:$N$39,3,FALSE))</f>
        <v>BREAS Philippe</v>
      </c>
      <c r="X45" s="95"/>
      <c r="Y45" s="95"/>
      <c r="Z45" s="95"/>
      <c r="AA45" s="96"/>
      <c r="AB45" s="97"/>
      <c r="AC45" s="98"/>
      <c r="AD45" s="55"/>
      <c r="AE45" s="55"/>
      <c r="AF45" s="99"/>
      <c r="AG45" s="100" t="str">
        <f>IFERROR(VLOOKUP("4B",$G$8:$N$39,3,FALSE))</f>
        <v>BARBIER Arthur</v>
      </c>
      <c r="AH45" s="101"/>
      <c r="AI45" s="101"/>
      <c r="AJ45" s="101"/>
      <c r="AK45" s="102"/>
      <c r="AL45" s="103"/>
      <c r="AM45" s="104"/>
      <c r="AN45" s="62" t="str">
        <f>AG44</f>
        <v>REZEAU Frédéric</v>
      </c>
    </row>
    <row r="46" ht="27.0" customHeight="1">
      <c r="A46" s="55" t="s">
        <v>57</v>
      </c>
      <c r="B46" s="105">
        <v>18.0</v>
      </c>
      <c r="C46" s="106" t="str">
        <f>IFERROR(VLOOKUP("1C",$G$8:$N$39,3,FALSE))</f>
        <v>VALLIER Tom</v>
      </c>
      <c r="G46" s="107"/>
      <c r="H46" s="108"/>
      <c r="I46" s="109"/>
      <c r="J46" s="62" t="str">
        <f>C47</f>
        <v>MURET Ludovic</v>
      </c>
      <c r="K46" s="55" t="s">
        <v>57</v>
      </c>
      <c r="L46" s="110">
        <v>20.0</v>
      </c>
      <c r="M46" s="106" t="str">
        <f>IFERROR(VLOOKUP("2C",$G$8:$N$39,3,FALSE))</f>
        <v>DEMONAZ Fabrice</v>
      </c>
      <c r="Q46" s="107"/>
      <c r="R46" s="108"/>
      <c r="S46" s="111"/>
      <c r="T46" s="62" t="str">
        <f>M47</f>
        <v>VARILLON David</v>
      </c>
      <c r="U46" s="55" t="s">
        <v>57</v>
      </c>
      <c r="V46" s="112">
        <v>22.0</v>
      </c>
      <c r="W46" s="106" t="str">
        <f>IFERROR(VLOOKUP("3C",$G$8:$N$39,3,FALSE))</f>
        <v>LEFAURE Didier</v>
      </c>
      <c r="AA46" s="107"/>
      <c r="AB46" s="108"/>
      <c r="AC46" s="113"/>
      <c r="AD46" s="55"/>
      <c r="AE46" s="55"/>
      <c r="AF46" s="114">
        <v>24.0</v>
      </c>
      <c r="AG46" s="106" t="str">
        <f>IFERROR(VLOOKUP("4C",$G$8:$N$39,3,FALSE))</f>
        <v>CHARRA Nicolas</v>
      </c>
      <c r="AK46" s="107"/>
      <c r="AL46" s="108"/>
      <c r="AM46" s="115"/>
      <c r="AN46" s="62" t="str">
        <f>AG47</f>
        <v>ARMAND Nicolas</v>
      </c>
    </row>
    <row r="47" ht="27.0" customHeight="1">
      <c r="A47" s="55" t="s">
        <v>57</v>
      </c>
      <c r="B47" s="116"/>
      <c r="C47" s="117" t="str">
        <f>IFERROR(VLOOKUP("1D",$G$8:$N$39,3,FALSE))</f>
        <v>MURET Ludovic</v>
      </c>
      <c r="G47" s="118"/>
      <c r="H47" s="119"/>
      <c r="I47" s="120"/>
      <c r="J47" s="62" t="str">
        <f>C46</f>
        <v>VALLIER Tom</v>
      </c>
      <c r="K47" s="55" t="s">
        <v>57</v>
      </c>
      <c r="L47" s="121"/>
      <c r="M47" s="122" t="str">
        <f>IFERROR(VLOOKUP("2D",$G$8:$N$39,3,FALSE))</f>
        <v>VARILLON David</v>
      </c>
      <c r="N47" s="123"/>
      <c r="O47" s="123"/>
      <c r="P47" s="123"/>
      <c r="Q47" s="124"/>
      <c r="R47" s="125"/>
      <c r="S47" s="126"/>
      <c r="T47" s="62" t="str">
        <f>M46</f>
        <v>DEMONAZ Fabrice</v>
      </c>
      <c r="U47" s="55" t="s">
        <v>57</v>
      </c>
      <c r="V47" s="127"/>
      <c r="W47" s="128" t="str">
        <f>IFERROR(VLOOKUP("3D",$G$8:$N$39,3,FALSE))</f>
        <v>PLAN Romain</v>
      </c>
      <c r="X47" s="129"/>
      <c r="Y47" s="129"/>
      <c r="Z47" s="129"/>
      <c r="AA47" s="130"/>
      <c r="AB47" s="131"/>
      <c r="AC47" s="132"/>
      <c r="AD47" s="55"/>
      <c r="AE47" s="55"/>
      <c r="AF47" s="133"/>
      <c r="AG47" s="134" t="str">
        <f>IFERROR(VLOOKUP("4D",$G$8:$N$39,3,FALSE))</f>
        <v>ARMAND Nicolas</v>
      </c>
      <c r="AK47" s="135"/>
      <c r="AL47" s="136"/>
      <c r="AM47" s="137"/>
      <c r="AN47" s="62" t="str">
        <f>AG46</f>
        <v>CHARRA Nicolas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38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64"/>
      <c r="B49" s="49" t="s">
        <v>59</v>
      </c>
      <c r="C49" s="165"/>
      <c r="D49" s="165"/>
      <c r="E49" s="165"/>
      <c r="F49" s="165"/>
      <c r="G49" s="165"/>
      <c r="H49" s="50" t="s">
        <v>54</v>
      </c>
      <c r="I49" s="51" t="s">
        <v>55</v>
      </c>
      <c r="J49" s="164"/>
      <c r="K49" s="164"/>
      <c r="L49" s="166" t="str">
        <f>B49</f>
        <v>PARTIE 2 : 10H15 - 11H45</v>
      </c>
      <c r="M49" s="165"/>
      <c r="N49" s="165"/>
      <c r="O49" s="165"/>
      <c r="P49" s="165"/>
      <c r="Q49" s="165"/>
      <c r="R49" s="50" t="s">
        <v>54</v>
      </c>
      <c r="S49" s="51" t="s">
        <v>55</v>
      </c>
      <c r="T49" s="164"/>
      <c r="U49" s="164"/>
      <c r="V49" s="167" t="str">
        <f>B49</f>
        <v>PARTIE 2 : 10H15 - 11H45</v>
      </c>
      <c r="W49" s="165"/>
      <c r="X49" s="165"/>
      <c r="Y49" s="165"/>
      <c r="Z49" s="165"/>
      <c r="AA49" s="165"/>
      <c r="AB49" s="50" t="s">
        <v>54</v>
      </c>
      <c r="AC49" s="51" t="s">
        <v>55</v>
      </c>
      <c r="AD49" s="164"/>
      <c r="AE49" s="164"/>
      <c r="AF49" s="168" t="str">
        <f>B49</f>
        <v>PARTIE 2 : 10H15 - 11H45</v>
      </c>
      <c r="AG49" s="165"/>
      <c r="AH49" s="165"/>
      <c r="AI49" s="165"/>
      <c r="AJ49" s="165"/>
      <c r="AK49" s="165"/>
      <c r="AL49" s="50" t="s">
        <v>54</v>
      </c>
      <c r="AM49" s="51" t="s">
        <v>55</v>
      </c>
      <c r="AN49" s="164"/>
    </row>
    <row r="50" ht="27.0" customHeight="1">
      <c r="A50" s="55" t="s">
        <v>60</v>
      </c>
      <c r="B50" s="56">
        <v>31.0</v>
      </c>
      <c r="C50" s="57" t="str">
        <f>IF(COUNTBLANK(I44:I47)=0,IF(I44&gt;I45,C44,C45),"-")</f>
        <v>-</v>
      </c>
      <c r="D50" s="58"/>
      <c r="E50" s="58"/>
      <c r="F50" s="58"/>
      <c r="G50" s="59"/>
      <c r="H50" s="60"/>
      <c r="I50" s="61"/>
      <c r="J50" s="62" t="str">
        <f>C51</f>
        <v>-</v>
      </c>
      <c r="K50" s="55" t="s">
        <v>60</v>
      </c>
      <c r="L50" s="63">
        <v>29.0</v>
      </c>
      <c r="M50" s="64" t="str">
        <f>IF(COUNTBLANK(S44:S47)=0,IF(S44&gt;S45,M44,M45),"-")</f>
        <v>-</v>
      </c>
      <c r="N50" s="65"/>
      <c r="O50" s="65"/>
      <c r="P50" s="65"/>
      <c r="Q50" s="66"/>
      <c r="R50" s="67"/>
      <c r="S50" s="68"/>
      <c r="T50" s="62" t="str">
        <f>M51</f>
        <v>-</v>
      </c>
      <c r="U50" s="55" t="s">
        <v>60</v>
      </c>
      <c r="V50" s="69">
        <v>27.0</v>
      </c>
      <c r="W50" s="70" t="str">
        <f>IF(COUNTBLANK(AC44:AC47)=0,IF(AC44&gt;AC45,W44,W45),"-")</f>
        <v>-</v>
      </c>
      <c r="X50" s="71"/>
      <c r="Y50" s="71"/>
      <c r="Z50" s="71"/>
      <c r="AA50" s="72"/>
      <c r="AB50" s="73"/>
      <c r="AC50" s="74"/>
      <c r="AD50" s="55"/>
      <c r="AE50" s="55"/>
      <c r="AF50" s="75">
        <v>25.0</v>
      </c>
      <c r="AG50" s="76" t="str">
        <f>IF(COUNTBLANK(AM44:AM47)=0,IF(AM44&gt;AM45,AG44,AG45),"-")</f>
        <v>-</v>
      </c>
      <c r="AH50" s="77"/>
      <c r="AI50" s="77"/>
      <c r="AJ50" s="77"/>
      <c r="AK50" s="78"/>
      <c r="AL50" s="79"/>
      <c r="AM50" s="80"/>
      <c r="AN50" s="62" t="str">
        <f>AG51</f>
        <v>-</v>
      </c>
    </row>
    <row r="51" ht="27.0" customHeight="1">
      <c r="A51" s="55" t="s">
        <v>60</v>
      </c>
      <c r="B51" s="81"/>
      <c r="C51" s="82" t="str">
        <f>IF(COUNTBLANK(I44:I47)=0,IF(I46&gt;I47,C46,C47),"-")</f>
        <v>-</v>
      </c>
      <c r="D51" s="83"/>
      <c r="E51" s="83"/>
      <c r="F51" s="83"/>
      <c r="G51" s="84"/>
      <c r="H51" s="85"/>
      <c r="I51" s="86"/>
      <c r="J51" s="62" t="str">
        <f>C50</f>
        <v>-</v>
      </c>
      <c r="K51" s="55" t="s">
        <v>60</v>
      </c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91"/>
      <c r="S51" s="92"/>
      <c r="T51" s="62" t="str">
        <f>M50</f>
        <v>-</v>
      </c>
      <c r="U51" s="55" t="s">
        <v>60</v>
      </c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97"/>
      <c r="AC51" s="98"/>
      <c r="AD51" s="55"/>
      <c r="AE51" s="55"/>
      <c r="AF51" s="99"/>
      <c r="AG51" s="100" t="str">
        <f>IF(COUNTBLANK(AM44:AM47)=0,IF(AM46&gt;AM47,AG46,AG47),"-")</f>
        <v>-</v>
      </c>
      <c r="AH51" s="101"/>
      <c r="AI51" s="101"/>
      <c r="AJ51" s="101"/>
      <c r="AK51" s="102"/>
      <c r="AL51" s="103"/>
      <c r="AM51" s="104"/>
      <c r="AN51" s="62" t="str">
        <f>AG50</f>
        <v>-</v>
      </c>
    </row>
    <row r="52" ht="27.0" customHeight="1">
      <c r="A52" s="55" t="s">
        <v>61</v>
      </c>
      <c r="B52" s="105">
        <v>32.0</v>
      </c>
      <c r="C52" s="106" t="str">
        <f>IF(COUNTBLANK(I44:I47)=0,IF(I44&gt;I45,C45,C44),"-")</f>
        <v>-</v>
      </c>
      <c r="G52" s="107"/>
      <c r="H52" s="108"/>
      <c r="I52" s="109"/>
      <c r="J52" s="62" t="str">
        <f>C53</f>
        <v>-</v>
      </c>
      <c r="K52" s="55" t="s">
        <v>61</v>
      </c>
      <c r="L52" s="110">
        <v>30.0</v>
      </c>
      <c r="M52" s="106" t="str">
        <f>IF(COUNTBLANK(S44:S47)=0,IF(S44&gt;S45,M45,M44),"-")</f>
        <v>-</v>
      </c>
      <c r="Q52" s="107"/>
      <c r="R52" s="108"/>
      <c r="S52" s="111"/>
      <c r="T52" s="62" t="str">
        <f>M53</f>
        <v>-</v>
      </c>
      <c r="U52" s="55" t="s">
        <v>61</v>
      </c>
      <c r="V52" s="112">
        <v>28.0</v>
      </c>
      <c r="W52" s="106" t="str">
        <f>IF(COUNTBLANK(AC44:AC47)=0,IF(AC44&gt;AC45,W45,W44),"-")</f>
        <v>-</v>
      </c>
      <c r="AA52" s="107"/>
      <c r="AB52" s="108"/>
      <c r="AC52" s="113"/>
      <c r="AD52" s="55"/>
      <c r="AE52" s="55"/>
      <c r="AF52" s="114">
        <v>26.0</v>
      </c>
      <c r="AG52" s="106" t="str">
        <f>IF(COUNTBLANK(AM44:AM47)=0,IF(AM44&gt;AM45,AG45,AG44),"-")</f>
        <v>-</v>
      </c>
      <c r="AK52" s="107"/>
      <c r="AL52" s="108"/>
      <c r="AM52" s="115"/>
      <c r="AN52" s="62" t="str">
        <f>AG53</f>
        <v>-</v>
      </c>
    </row>
    <row r="53" ht="27.0" customHeight="1">
      <c r="A53" s="55" t="s">
        <v>61</v>
      </c>
      <c r="B53" s="116"/>
      <c r="C53" s="169" t="str">
        <f>IF(COUNTBLANK(I44:I47)=0,IF(I46&gt;I47,C47,C46),"-")</f>
        <v>-</v>
      </c>
      <c r="D53" s="170"/>
      <c r="E53" s="170"/>
      <c r="F53" s="170"/>
      <c r="G53" s="171"/>
      <c r="H53" s="172"/>
      <c r="I53" s="173"/>
      <c r="J53" s="62" t="str">
        <f>C52</f>
        <v>-</v>
      </c>
      <c r="K53" s="55" t="s">
        <v>61</v>
      </c>
      <c r="L53" s="121"/>
      <c r="M53" s="122" t="str">
        <f>IF(COUNTBLANK(S44:S47)=0,IF(S46&gt;S47,M47,M46),"-")</f>
        <v>-</v>
      </c>
      <c r="N53" s="123"/>
      <c r="O53" s="123"/>
      <c r="P53" s="123"/>
      <c r="Q53" s="124"/>
      <c r="R53" s="125"/>
      <c r="S53" s="126"/>
      <c r="T53" s="62" t="str">
        <f>M52</f>
        <v>-</v>
      </c>
      <c r="U53" s="55" t="s">
        <v>61</v>
      </c>
      <c r="V53" s="127"/>
      <c r="W53" s="128" t="str">
        <f>IF(COUNTBLANK(AC44:AC47)=0,IF(AC46&gt;AC47,W47,W46),"-")</f>
        <v>-</v>
      </c>
      <c r="X53" s="129"/>
      <c r="Y53" s="129"/>
      <c r="Z53" s="129"/>
      <c r="AA53" s="130"/>
      <c r="AB53" s="131"/>
      <c r="AC53" s="132"/>
      <c r="AD53" s="55"/>
      <c r="AE53" s="55"/>
      <c r="AF53" s="133"/>
      <c r="AG53" s="174" t="str">
        <f>IF(COUNTBLANK(AM44:AM47)=0,IF(AM46&gt;AM47,AG47,AG46),"-")</f>
        <v>-</v>
      </c>
      <c r="AH53" s="175"/>
      <c r="AI53" s="175"/>
      <c r="AJ53" s="175"/>
      <c r="AK53" s="176"/>
      <c r="AL53" s="177"/>
      <c r="AM53" s="178"/>
      <c r="AN53" s="62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38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64"/>
      <c r="B55" s="49" t="s">
        <v>62</v>
      </c>
      <c r="C55" s="165"/>
      <c r="D55" s="165"/>
      <c r="E55" s="165"/>
      <c r="F55" s="165"/>
      <c r="G55" s="165"/>
      <c r="H55" s="50" t="s">
        <v>54</v>
      </c>
      <c r="I55" s="51" t="s">
        <v>55</v>
      </c>
      <c r="J55" s="164"/>
      <c r="K55" s="164"/>
      <c r="L55" s="166" t="str">
        <f>B55</f>
        <v>BARRAGES : 15H45 - 17H15</v>
      </c>
      <c r="M55" s="165"/>
      <c r="N55" s="165"/>
      <c r="O55" s="165"/>
      <c r="P55" s="165"/>
      <c r="Q55" s="165"/>
      <c r="R55" s="50" t="s">
        <v>54</v>
      </c>
      <c r="S55" s="51" t="s">
        <v>55</v>
      </c>
      <c r="T55" s="164"/>
      <c r="U55" s="164"/>
      <c r="V55" s="167" t="str">
        <f>B55</f>
        <v>BARRAGES : 15H45 - 17H15</v>
      </c>
      <c r="W55" s="165"/>
      <c r="X55" s="165"/>
      <c r="Y55" s="165"/>
      <c r="Z55" s="165"/>
      <c r="AA55" s="165"/>
      <c r="AB55" s="50" t="s">
        <v>54</v>
      </c>
      <c r="AC55" s="51" t="s">
        <v>55</v>
      </c>
      <c r="AD55" s="164"/>
      <c r="AE55" s="164"/>
      <c r="AF55" s="168" t="str">
        <f>B55</f>
        <v>BARRAGES : 15H45 - 17H15</v>
      </c>
      <c r="AG55" s="165"/>
      <c r="AH55" s="165"/>
      <c r="AI55" s="165"/>
      <c r="AJ55" s="165"/>
      <c r="AK55" s="165"/>
      <c r="AL55" s="50" t="s">
        <v>54</v>
      </c>
      <c r="AM55" s="51" t="s">
        <v>55</v>
      </c>
      <c r="AN55" s="164"/>
    </row>
    <row r="56" ht="27.0" customHeight="1">
      <c r="A56" s="55" t="s">
        <v>63</v>
      </c>
      <c r="B56" s="56">
        <v>9.0</v>
      </c>
      <c r="C56" s="57" t="str">
        <f>IF(COUNTBLANK(I50:I53)=0,IF(I50&gt;I51,C51,C50),"-")</f>
        <v>-</v>
      </c>
      <c r="D56" s="58"/>
      <c r="E56" s="58"/>
      <c r="F56" s="58"/>
      <c r="G56" s="59"/>
      <c r="H56" s="60"/>
      <c r="I56" s="61"/>
      <c r="J56" s="62" t="str">
        <f>C57</f>
        <v>-</v>
      </c>
      <c r="K56" s="55" t="s">
        <v>63</v>
      </c>
      <c r="L56" s="63">
        <v>10.0</v>
      </c>
      <c r="M56" s="64" t="str">
        <f>IF(COUNTBLANK(S50:S53)=0,IF(S50&gt;S51,M51,M50),"-")</f>
        <v>-</v>
      </c>
      <c r="N56" s="65"/>
      <c r="O56" s="65"/>
      <c r="P56" s="65"/>
      <c r="Q56" s="66"/>
      <c r="R56" s="67"/>
      <c r="S56" s="68"/>
      <c r="T56" s="62" t="str">
        <f>M57</f>
        <v>-</v>
      </c>
      <c r="U56" s="55" t="s">
        <v>63</v>
      </c>
      <c r="V56" s="69">
        <v>11.0</v>
      </c>
      <c r="W56" s="70" t="str">
        <f>IF(COUNTBLANK(AC50:AC53)=0,IF(AC50&gt;AC51,W51,W50),"-")</f>
        <v>-</v>
      </c>
      <c r="X56" s="71"/>
      <c r="Y56" s="71"/>
      <c r="Z56" s="71"/>
      <c r="AA56" s="72"/>
      <c r="AB56" s="73"/>
      <c r="AC56" s="74"/>
      <c r="AD56" s="55"/>
      <c r="AE56" s="55"/>
      <c r="AF56" s="75">
        <v>12.0</v>
      </c>
      <c r="AG56" s="76" t="str">
        <f>IF(COUNTBLANK(AM50:AM53)=0,IF(AM50&gt;AM51,AG51,AG50),"-")</f>
        <v>-</v>
      </c>
      <c r="AH56" s="77"/>
      <c r="AI56" s="77"/>
      <c r="AJ56" s="77"/>
      <c r="AK56" s="78"/>
      <c r="AL56" s="79"/>
      <c r="AM56" s="80"/>
      <c r="AN56" s="62" t="str">
        <f>AG57</f>
        <v>-</v>
      </c>
    </row>
    <row r="57" ht="27.0" customHeight="1">
      <c r="A57" s="55" t="s">
        <v>63</v>
      </c>
      <c r="B57" s="116"/>
      <c r="C57" s="169" t="str">
        <f>IF(COUNTBLANK(I50:I53)=0,IF(I52&gt;I53,C52,C53),"-")</f>
        <v>-</v>
      </c>
      <c r="D57" s="170"/>
      <c r="E57" s="170"/>
      <c r="F57" s="170"/>
      <c r="G57" s="171"/>
      <c r="H57" s="172"/>
      <c r="I57" s="173"/>
      <c r="J57" s="62" t="str">
        <f>C56</f>
        <v>-</v>
      </c>
      <c r="K57" s="55" t="s">
        <v>63</v>
      </c>
      <c r="L57" s="121"/>
      <c r="M57" s="122" t="str">
        <f>IF(COUNTBLANK(S50:S53)=0,IF(S52&gt;S53,M52,M53),"-")</f>
        <v>-</v>
      </c>
      <c r="N57" s="123"/>
      <c r="O57" s="123"/>
      <c r="P57" s="123"/>
      <c r="Q57" s="124"/>
      <c r="R57" s="125"/>
      <c r="S57" s="126"/>
      <c r="T57" s="62" t="str">
        <f>M56</f>
        <v>-</v>
      </c>
      <c r="U57" s="55" t="s">
        <v>63</v>
      </c>
      <c r="V57" s="127"/>
      <c r="W57" s="128" t="str">
        <f>IF(COUNTBLANK(AC50:AC53)=0,IF(AC52&gt;AC53,W52,W53),"-")</f>
        <v>-</v>
      </c>
      <c r="X57" s="129"/>
      <c r="Y57" s="129"/>
      <c r="Z57" s="129"/>
      <c r="AA57" s="130"/>
      <c r="AB57" s="131"/>
      <c r="AC57" s="132"/>
      <c r="AD57" s="55"/>
      <c r="AE57" s="55"/>
      <c r="AF57" s="133"/>
      <c r="AG57" s="174" t="str">
        <f>IF(COUNTBLANK(AM50:AM53)=0,IF(AM52&gt;AM53,AG52,AG53),"-")</f>
        <v>-</v>
      </c>
      <c r="AH57" s="175"/>
      <c r="AI57" s="175"/>
      <c r="AJ57" s="175"/>
      <c r="AK57" s="176"/>
      <c r="AL57" s="177"/>
      <c r="AM57" s="178"/>
      <c r="AN57" s="62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7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189"/>
      <c r="B59" s="190"/>
      <c r="C59" s="191"/>
      <c r="D59" s="191"/>
      <c r="E59" s="191"/>
      <c r="F59" s="191"/>
      <c r="G59" s="191"/>
      <c r="H59" s="191"/>
      <c r="I59" s="192"/>
      <c r="J59" s="189"/>
      <c r="K59" s="189"/>
      <c r="L59" s="190"/>
      <c r="M59" s="191"/>
      <c r="N59" s="191"/>
      <c r="O59" s="191"/>
      <c r="P59" s="191"/>
      <c r="Q59" s="191"/>
      <c r="R59" s="191"/>
      <c r="S59" s="191"/>
      <c r="T59" s="189"/>
      <c r="U59" s="189"/>
      <c r="V59" s="190"/>
      <c r="W59" s="191"/>
      <c r="X59" s="191"/>
      <c r="Y59" s="191"/>
      <c r="Z59" s="191"/>
      <c r="AA59" s="191"/>
      <c r="AB59" s="191"/>
      <c r="AC59" s="191"/>
      <c r="AD59" s="189"/>
      <c r="AE59" s="189"/>
      <c r="AF59" s="190"/>
      <c r="AG59" s="191"/>
      <c r="AH59" s="191"/>
      <c r="AI59" s="191"/>
      <c r="AJ59" s="191"/>
      <c r="AK59" s="191"/>
      <c r="AL59" s="191"/>
      <c r="AM59" s="191"/>
      <c r="AN59" s="189"/>
    </row>
    <row r="60" ht="27.0" customHeight="1">
      <c r="A60" s="8"/>
      <c r="B60" s="193" t="s">
        <v>543</v>
      </c>
      <c r="C60" s="194" t="str">
        <f>IF(COUNTBLANK(I50:I53)=0,IF(I50&gt;I51,C50,C51),"-")</f>
        <v>-</v>
      </c>
      <c r="D60" s="58"/>
      <c r="E60" s="58"/>
      <c r="F60" s="58"/>
      <c r="G60" s="58"/>
      <c r="H60" s="195"/>
      <c r="I60" s="196"/>
      <c r="J60" s="8"/>
      <c r="K60" s="8"/>
      <c r="L60" s="197" t="s">
        <v>544</v>
      </c>
      <c r="M60" s="198" t="str">
        <f>IF(COUNTBLANK(S50:S53)=0,IF(S50&gt;S51,M50,M51),"-")</f>
        <v>-</v>
      </c>
      <c r="N60" s="65"/>
      <c r="O60" s="65"/>
      <c r="P60" s="65"/>
      <c r="Q60" s="65"/>
      <c r="R60" s="199"/>
      <c r="S60" s="200"/>
      <c r="T60" s="8"/>
      <c r="U60" s="8"/>
      <c r="V60" s="201" t="s">
        <v>545</v>
      </c>
      <c r="W60" s="202" t="str">
        <f>IF(COUNTBLANK(AC50:AC53)=0,IF(AC50&gt;AC51,W50,W51),"-")</f>
        <v>-</v>
      </c>
      <c r="X60" s="71"/>
      <c r="Y60" s="71"/>
      <c r="Z60" s="71"/>
      <c r="AA60" s="71"/>
      <c r="AB60" s="203"/>
      <c r="AC60" s="204"/>
      <c r="AD60" s="8"/>
      <c r="AE60" s="8"/>
      <c r="AF60" s="205" t="s">
        <v>546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207"/>
      <c r="AM60" s="208"/>
      <c r="AN60" s="8"/>
    </row>
    <row r="61" ht="27.0" customHeight="1">
      <c r="A61" s="8"/>
      <c r="B61" s="209" t="s">
        <v>547</v>
      </c>
      <c r="C61" s="210" t="str">
        <f>IF(COUNTBLANK(I56:I57)=0,IF(I56&gt;I57,C56,C57),"-")</f>
        <v>-</v>
      </c>
      <c r="H61" s="211"/>
      <c r="I61" s="212"/>
      <c r="J61" s="8"/>
      <c r="K61" s="8"/>
      <c r="L61" s="213" t="s">
        <v>548</v>
      </c>
      <c r="M61" s="214" t="str">
        <f>IF(COUNTBLANK(S56:S57)=0,IF(S56&gt;S57,M56,M57),"-")</f>
        <v>-</v>
      </c>
      <c r="R61" s="215"/>
      <c r="S61" s="216"/>
      <c r="T61" s="8"/>
      <c r="U61" s="8"/>
      <c r="V61" s="217" t="s">
        <v>549</v>
      </c>
      <c r="W61" s="218" t="str">
        <f>IF(COUNTBLANK(AC56:AC57)=0,IF(AC56&gt;AC57,W56,W57),"-")</f>
        <v>-</v>
      </c>
      <c r="AB61" s="219"/>
      <c r="AC61" s="220"/>
      <c r="AD61" s="8"/>
      <c r="AE61" s="8"/>
      <c r="AF61" s="221" t="s">
        <v>550</v>
      </c>
      <c r="AG61" s="222" t="str">
        <f>IF(COUNTBLANK(AM56:AM57)=0,IF(AM56&gt;AM57,AG56,AG57),"-")</f>
        <v>-</v>
      </c>
      <c r="AL61" s="223"/>
      <c r="AM61" s="224"/>
      <c r="AN61" s="8"/>
    </row>
    <row r="62" ht="27.0" customHeight="1">
      <c r="A62" s="8"/>
      <c r="B62" s="225" t="s">
        <v>551</v>
      </c>
      <c r="C62" s="226" t="str">
        <f>IF(COUNTBLANK(I56:I57)=0,IF(I56&gt;I57,C57,C56),"-")</f>
        <v>-</v>
      </c>
      <c r="H62" s="227"/>
      <c r="I62" s="228"/>
      <c r="J62" s="8"/>
      <c r="K62" s="8"/>
      <c r="L62" s="229" t="s">
        <v>552</v>
      </c>
      <c r="M62" s="226" t="str">
        <f>IF(COUNTBLANK(S56:S57)=0,IF(S56&gt;S57,M57,M56),"-")</f>
        <v>-</v>
      </c>
      <c r="R62" s="227"/>
      <c r="S62" s="230"/>
      <c r="T62" s="8"/>
      <c r="U62" s="8"/>
      <c r="V62" s="231" t="s">
        <v>553</v>
      </c>
      <c r="W62" s="226" t="str">
        <f>IF(COUNTBLANK(AC56:AC57)=0,IF(AC56&gt;AC57,W57,W56),"-")</f>
        <v>-</v>
      </c>
      <c r="AB62" s="227"/>
      <c r="AC62" s="232"/>
      <c r="AD62" s="8"/>
      <c r="AE62" s="8"/>
      <c r="AF62" s="233" t="s">
        <v>554</v>
      </c>
      <c r="AG62" s="226" t="str">
        <f>IF(COUNTBLANK(AM56:AM57)=0,IF(AM56&gt;AM57,AG57,AG56),"-")</f>
        <v>-</v>
      </c>
      <c r="AL62" s="227"/>
      <c r="AM62" s="234"/>
      <c r="AN62" s="8"/>
    </row>
    <row r="63" ht="27.0" customHeight="1">
      <c r="A63" s="8"/>
      <c r="B63" s="235" t="s">
        <v>555</v>
      </c>
      <c r="C63" s="236" t="str">
        <f>IF(COUNTBLANK(I50:I53)=0,IF(I52&gt;I53,C53,C52),"-")</f>
        <v>-</v>
      </c>
      <c r="D63" s="170"/>
      <c r="E63" s="170"/>
      <c r="F63" s="170"/>
      <c r="G63" s="170"/>
      <c r="H63" s="237"/>
      <c r="I63" s="238"/>
      <c r="J63" s="8"/>
      <c r="K63" s="8"/>
      <c r="L63" s="239" t="s">
        <v>556</v>
      </c>
      <c r="M63" s="240" t="str">
        <f>IF(COUNTBLANK(S50:S53)=0,IF(S52&gt;S53,M53,M52),"-")</f>
        <v>-</v>
      </c>
      <c r="N63" s="123"/>
      <c r="O63" s="123"/>
      <c r="P63" s="123"/>
      <c r="Q63" s="123"/>
      <c r="R63" s="241"/>
      <c r="S63" s="242"/>
      <c r="T63" s="8"/>
      <c r="U63" s="8"/>
      <c r="V63" s="243" t="s">
        <v>557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245"/>
      <c r="AC63" s="246"/>
      <c r="AD63" s="8"/>
      <c r="AE63" s="8"/>
      <c r="AF63" s="247" t="s">
        <v>558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249"/>
      <c r="AM63" s="250"/>
      <c r="AN63" s="8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9"/>
      <c r="B65" s="40" t="s">
        <v>176</v>
      </c>
      <c r="C65" s="41"/>
      <c r="D65" s="41"/>
      <c r="E65" s="41"/>
      <c r="F65" s="41"/>
      <c r="G65" s="41"/>
      <c r="H65" s="41"/>
      <c r="I65" s="41"/>
      <c r="J65" s="39"/>
      <c r="K65" s="39"/>
      <c r="L65" s="42" t="s">
        <v>177</v>
      </c>
      <c r="M65" s="43"/>
      <c r="N65" s="43"/>
      <c r="O65" s="43"/>
      <c r="P65" s="43"/>
      <c r="Q65" s="43"/>
      <c r="R65" s="43"/>
      <c r="S65" s="43"/>
      <c r="T65" s="39"/>
      <c r="U65" s="39"/>
      <c r="V65" s="44" t="s">
        <v>178</v>
      </c>
      <c r="W65" s="45"/>
      <c r="X65" s="45"/>
      <c r="Y65" s="45"/>
      <c r="Z65" s="45"/>
      <c r="AA65" s="45"/>
      <c r="AB65" s="45"/>
      <c r="AC65" s="45"/>
      <c r="AD65" s="39"/>
      <c r="AE65" s="39"/>
      <c r="AF65" s="46" t="s">
        <v>179</v>
      </c>
      <c r="AG65" s="47"/>
      <c r="AH65" s="47"/>
      <c r="AI65" s="47"/>
      <c r="AJ65" s="47"/>
      <c r="AK65" s="47"/>
      <c r="AL65" s="47"/>
      <c r="AM65" s="47"/>
      <c r="AN65" s="39"/>
    </row>
    <row r="66" ht="27.0" customHeight="1">
      <c r="A66" s="48"/>
      <c r="B66" s="49" t="str">
        <f>B43</f>
        <v>PARTIE 1 : 08H00 - 09H30</v>
      </c>
      <c r="C66" s="48"/>
      <c r="D66" s="48"/>
      <c r="E66" s="48"/>
      <c r="F66" s="48"/>
      <c r="G66" s="48"/>
      <c r="H66" s="50" t="s">
        <v>54</v>
      </c>
      <c r="I66" s="51" t="s">
        <v>55</v>
      </c>
      <c r="J66" s="48"/>
      <c r="K66" s="48"/>
      <c r="L66" s="52" t="str">
        <f>B66</f>
        <v>PARTIE 1 : 08H00 - 09H30</v>
      </c>
      <c r="M66" s="48"/>
      <c r="N66" s="48"/>
      <c r="O66" s="48"/>
      <c r="P66" s="48"/>
      <c r="Q66" s="48"/>
      <c r="R66" s="50" t="s">
        <v>54</v>
      </c>
      <c r="S66" s="51" t="s">
        <v>55</v>
      </c>
      <c r="T66" s="48"/>
      <c r="U66" s="48"/>
      <c r="V66" s="53" t="str">
        <f>B66</f>
        <v>PARTIE 1 : 08H00 - 09H30</v>
      </c>
      <c r="W66" s="48"/>
      <c r="X66" s="48"/>
      <c r="Y66" s="48"/>
      <c r="Z66" s="48"/>
      <c r="AA66" s="48"/>
      <c r="AB66" s="50" t="s">
        <v>54</v>
      </c>
      <c r="AC66" s="51" t="s">
        <v>55</v>
      </c>
      <c r="AD66" s="48"/>
      <c r="AE66" s="48"/>
      <c r="AF66" s="54" t="str">
        <f>B66</f>
        <v>PARTIE 1 : 08H00 - 09H30</v>
      </c>
      <c r="AG66" s="48"/>
      <c r="AH66" s="48"/>
      <c r="AI66" s="48"/>
      <c r="AJ66" s="48"/>
      <c r="AK66" s="48"/>
      <c r="AL66" s="50" t="s">
        <v>54</v>
      </c>
      <c r="AM66" s="51" t="s">
        <v>55</v>
      </c>
      <c r="AN66" s="48"/>
    </row>
    <row r="67" ht="27.0" customHeight="1">
      <c r="A67" s="55" t="s">
        <v>56</v>
      </c>
      <c r="B67" s="56">
        <v>25.0</v>
      </c>
      <c r="C67" s="57" t="str">
        <f>IFERROR(VLOOKUP("5A",$G$8:$N$39,3,FALSE))</f>
        <v>GUILLERMO Fabrice</v>
      </c>
      <c r="D67" s="58"/>
      <c r="E67" s="58"/>
      <c r="F67" s="58"/>
      <c r="G67" s="59"/>
      <c r="H67" s="60"/>
      <c r="I67" s="61"/>
      <c r="J67" s="62"/>
      <c r="K67" s="55"/>
      <c r="L67" s="63">
        <v>27.0</v>
      </c>
      <c r="M67" s="64" t="str">
        <f>IFERROR(VLOOKUP("6A",$G$8:$N$39,3,FALSE))</f>
        <v>MEUNIER Jean-Marc</v>
      </c>
      <c r="N67" s="65"/>
      <c r="O67" s="65"/>
      <c r="P67" s="65"/>
      <c r="Q67" s="66"/>
      <c r="R67" s="67"/>
      <c r="S67" s="68"/>
      <c r="T67" s="62"/>
      <c r="U67" s="55"/>
      <c r="V67" s="69">
        <v>29.0</v>
      </c>
      <c r="W67" s="70" t="str">
        <f>IFERROR(VLOOKUP("7A",$G$8:$N$39,3,FALSE))</f>
        <v>ROMAND Yves</v>
      </c>
      <c r="X67" s="71"/>
      <c r="Y67" s="71"/>
      <c r="Z67" s="71"/>
      <c r="AA67" s="72"/>
      <c r="AB67" s="73"/>
      <c r="AC67" s="74"/>
      <c r="AD67" s="55"/>
      <c r="AE67" s="55"/>
      <c r="AF67" s="75">
        <v>31.0</v>
      </c>
      <c r="AG67" s="76" t="str">
        <f>IFERROR(VLOOKUP("8A",$G$8:$N$39,3,FALSE))</f>
        <v>CHANEL Hubert</v>
      </c>
      <c r="AH67" s="77"/>
      <c r="AI67" s="77"/>
      <c r="AJ67" s="77"/>
      <c r="AK67" s="78"/>
      <c r="AL67" s="79"/>
      <c r="AM67" s="80"/>
      <c r="AN67" s="62" t="str">
        <f>AG68</f>
        <v>CAPRIA Rosario</v>
      </c>
    </row>
    <row r="68" ht="27.0" customHeight="1">
      <c r="A68" s="55" t="s">
        <v>56</v>
      </c>
      <c r="B68" s="81"/>
      <c r="C68" s="82" t="str">
        <f>IFERROR(VLOOKUP("5B",$G$8:$N$39,3,FALSE))</f>
        <v>PAILLARD Brice</v>
      </c>
      <c r="D68" s="83"/>
      <c r="E68" s="83"/>
      <c r="F68" s="83"/>
      <c r="G68" s="84"/>
      <c r="H68" s="85"/>
      <c r="I68" s="86"/>
      <c r="J68" s="62"/>
      <c r="K68" s="55"/>
      <c r="L68" s="87"/>
      <c r="M68" s="88" t="str">
        <f>IFERROR(VLOOKUP("6B",$G$8:$N$39,3,FALSE))</f>
        <v>BESNARD Ludovic</v>
      </c>
      <c r="N68" s="89"/>
      <c r="O68" s="89"/>
      <c r="P68" s="89"/>
      <c r="Q68" s="90"/>
      <c r="R68" s="91"/>
      <c r="S68" s="92"/>
      <c r="T68" s="62"/>
      <c r="U68" s="55"/>
      <c r="V68" s="93"/>
      <c r="W68" s="94" t="str">
        <f>IFERROR(VLOOKUP("7B",$G$8:$N$39,3,FALSE))</f>
        <v>BECKER André</v>
      </c>
      <c r="X68" s="95"/>
      <c r="Y68" s="95"/>
      <c r="Z68" s="95"/>
      <c r="AA68" s="96"/>
      <c r="AB68" s="97"/>
      <c r="AC68" s="98"/>
      <c r="AD68" s="55"/>
      <c r="AE68" s="55"/>
      <c r="AF68" s="99"/>
      <c r="AG68" s="100" t="str">
        <f>IFERROR(VLOOKUP("8B",$G$8:$N$39,3,FALSE))</f>
        <v>CAPRIA Rosario</v>
      </c>
      <c r="AH68" s="101"/>
      <c r="AI68" s="101"/>
      <c r="AJ68" s="101"/>
      <c r="AK68" s="102"/>
      <c r="AL68" s="103"/>
      <c r="AM68" s="104"/>
      <c r="AN68" s="62" t="str">
        <f>AG67</f>
        <v>CHANEL Hubert</v>
      </c>
    </row>
    <row r="69" ht="27.0" customHeight="1">
      <c r="A69" s="55" t="s">
        <v>57</v>
      </c>
      <c r="B69" s="105">
        <v>26.0</v>
      </c>
      <c r="C69" s="106" t="str">
        <f>IFERROR(VLOOKUP("5C",$G$8:$N$39,3,FALSE))</f>
        <v>LAMBERT Bernard</v>
      </c>
      <c r="G69" s="107"/>
      <c r="H69" s="108"/>
      <c r="I69" s="109"/>
      <c r="J69" s="62"/>
      <c r="K69" s="55"/>
      <c r="L69" s="110">
        <v>28.0</v>
      </c>
      <c r="M69" s="106" t="str">
        <f>IFERROR(VLOOKUP("6C",$G$8:$N$39,3,FALSE))</f>
        <v>POURREAUX Sébastien</v>
      </c>
      <c r="Q69" s="107"/>
      <c r="R69" s="108"/>
      <c r="S69" s="111"/>
      <c r="T69" s="62"/>
      <c r="U69" s="55"/>
      <c r="V69" s="112">
        <v>30.0</v>
      </c>
      <c r="W69" s="106" t="str">
        <f>IFERROR(VLOOKUP("7C",$G$8:$N$39,3,FALSE))</f>
        <v>DRUJON Louis</v>
      </c>
      <c r="AA69" s="107"/>
      <c r="AB69" s="108"/>
      <c r="AC69" s="113"/>
      <c r="AD69" s="55"/>
      <c r="AE69" s="55"/>
      <c r="AF69" s="114">
        <v>32.0</v>
      </c>
      <c r="AG69" s="106" t="str">
        <f>IFERROR(VLOOKUP("8C",$G$8:$N$39,3,FALSE))</f>
        <v>CORGIER Nicolas</v>
      </c>
      <c r="AK69" s="107"/>
      <c r="AL69" s="108"/>
      <c r="AM69" s="115"/>
      <c r="AN69" s="62" t="str">
        <f>AG70</f>
        <v>PLAUD Philippe</v>
      </c>
    </row>
    <row r="70" ht="27.0" customHeight="1">
      <c r="A70" s="55" t="s">
        <v>57</v>
      </c>
      <c r="B70" s="116"/>
      <c r="C70" s="117" t="str">
        <f>IFERROR(VLOOKUP("5D",$G$8:$N$39,3,FALSE))</f>
        <v>BERAUD Loïc</v>
      </c>
      <c r="G70" s="118"/>
      <c r="H70" s="119"/>
      <c r="I70" s="120"/>
      <c r="J70" s="62"/>
      <c r="K70" s="55"/>
      <c r="L70" s="121"/>
      <c r="M70" s="122" t="str">
        <f>IFERROR(VLOOKUP("6D",$G$8:$N$39,3,FALSE))</f>
        <v>BEAUREGARD Jean-Pierre</v>
      </c>
      <c r="N70" s="123"/>
      <c r="O70" s="123"/>
      <c r="P70" s="123"/>
      <c r="Q70" s="124"/>
      <c r="R70" s="125"/>
      <c r="S70" s="126"/>
      <c r="T70" s="62"/>
      <c r="U70" s="55"/>
      <c r="V70" s="127"/>
      <c r="W70" s="128" t="str">
        <f>IFERROR(VLOOKUP("7D",$G$8:$N$39,3,FALSE))</f>
        <v>RIVOLLIER Gaétan</v>
      </c>
      <c r="X70" s="129"/>
      <c r="Y70" s="129"/>
      <c r="Z70" s="129"/>
      <c r="AA70" s="130"/>
      <c r="AB70" s="131"/>
      <c r="AC70" s="132"/>
      <c r="AD70" s="55"/>
      <c r="AE70" s="55"/>
      <c r="AF70" s="133"/>
      <c r="AG70" s="134" t="str">
        <f>IFERROR(VLOOKUP("8D",$G$8:$N$39,3,FALSE))</f>
        <v>PLAUD Philippe</v>
      </c>
      <c r="AK70" s="135"/>
      <c r="AL70" s="136"/>
      <c r="AM70" s="137"/>
      <c r="AN70" s="62" t="str">
        <f>AG69</f>
        <v>CORGIER Nicolas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38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64"/>
      <c r="B72" s="49" t="str">
        <f>B49</f>
        <v>PARTIE 2 : 10H15 - 11H45</v>
      </c>
      <c r="C72" s="165"/>
      <c r="D72" s="165"/>
      <c r="E72" s="165"/>
      <c r="F72" s="165"/>
      <c r="G72" s="165"/>
      <c r="H72" s="50" t="s">
        <v>54</v>
      </c>
      <c r="I72" s="51" t="s">
        <v>55</v>
      </c>
      <c r="J72" s="164"/>
      <c r="K72" s="164"/>
      <c r="L72" s="166" t="str">
        <f>B72</f>
        <v>PARTIE 2 : 10H15 - 11H45</v>
      </c>
      <c r="M72" s="165"/>
      <c r="N72" s="165"/>
      <c r="O72" s="165"/>
      <c r="P72" s="165"/>
      <c r="Q72" s="165"/>
      <c r="R72" s="50" t="s">
        <v>54</v>
      </c>
      <c r="S72" s="51" t="s">
        <v>55</v>
      </c>
      <c r="T72" s="164"/>
      <c r="U72" s="164"/>
      <c r="V72" s="167" t="str">
        <f>B72</f>
        <v>PARTIE 2 : 10H15 - 11H45</v>
      </c>
      <c r="W72" s="165"/>
      <c r="X72" s="165"/>
      <c r="Y72" s="165"/>
      <c r="Z72" s="165"/>
      <c r="AA72" s="165"/>
      <c r="AB72" s="50" t="s">
        <v>54</v>
      </c>
      <c r="AC72" s="51" t="s">
        <v>55</v>
      </c>
      <c r="AD72" s="164"/>
      <c r="AE72" s="164"/>
      <c r="AF72" s="168" t="str">
        <f>B72</f>
        <v>PARTIE 2 : 10H15 - 11H45</v>
      </c>
      <c r="AG72" s="165"/>
      <c r="AH72" s="165"/>
      <c r="AI72" s="165"/>
      <c r="AJ72" s="165"/>
      <c r="AK72" s="165"/>
      <c r="AL72" s="50" t="s">
        <v>54</v>
      </c>
      <c r="AM72" s="51" t="s">
        <v>55</v>
      </c>
      <c r="AN72" s="164"/>
    </row>
    <row r="73" ht="27.0" customHeight="1">
      <c r="A73" s="55" t="s">
        <v>60</v>
      </c>
      <c r="B73" s="56">
        <v>23.0</v>
      </c>
      <c r="C73" s="57" t="str">
        <f>IF(COUNTBLANK(I67:I70)=0,IF(I67&gt;I68,C67,C68),"-")</f>
        <v>-</v>
      </c>
      <c r="D73" s="58"/>
      <c r="E73" s="58"/>
      <c r="F73" s="58"/>
      <c r="G73" s="59"/>
      <c r="H73" s="60"/>
      <c r="I73" s="61"/>
      <c r="J73" s="62"/>
      <c r="K73" s="55"/>
      <c r="L73" s="63">
        <v>21.0</v>
      </c>
      <c r="M73" s="64" t="str">
        <f>IF(COUNTBLANK(S67:S70)=0,IF(S67&gt;S68,M67,M68),"-")</f>
        <v>-</v>
      </c>
      <c r="N73" s="65"/>
      <c r="O73" s="65"/>
      <c r="P73" s="65"/>
      <c r="Q73" s="66"/>
      <c r="R73" s="67"/>
      <c r="S73" s="68"/>
      <c r="T73" s="62"/>
      <c r="U73" s="55"/>
      <c r="V73" s="69">
        <v>19.0</v>
      </c>
      <c r="W73" s="70" t="str">
        <f>IF(COUNTBLANK(AC67:AC70)=0,IF(AC67&gt;AC68,W67,W68),"-")</f>
        <v>-</v>
      </c>
      <c r="X73" s="71"/>
      <c r="Y73" s="71"/>
      <c r="Z73" s="71"/>
      <c r="AA73" s="72"/>
      <c r="AB73" s="73"/>
      <c r="AC73" s="74"/>
      <c r="AD73" s="55"/>
      <c r="AE73" s="55"/>
      <c r="AF73" s="75">
        <v>17.0</v>
      </c>
      <c r="AG73" s="76" t="str">
        <f>IF(COUNTBLANK(AM67:AM70)=0,IF(AM67&gt;AM68,AG67,AG68),"-")</f>
        <v>-</v>
      </c>
      <c r="AH73" s="77"/>
      <c r="AI73" s="77"/>
      <c r="AJ73" s="77"/>
      <c r="AK73" s="78"/>
      <c r="AL73" s="79"/>
      <c r="AM73" s="80"/>
      <c r="AN73" s="62" t="str">
        <f>AG74</f>
        <v>-</v>
      </c>
    </row>
    <row r="74" ht="27.0" customHeight="1">
      <c r="A74" s="55" t="s">
        <v>60</v>
      </c>
      <c r="B74" s="81"/>
      <c r="C74" s="82" t="str">
        <f>IF(COUNTBLANK(I67:I70)=0,IF(I69&gt;I70,C69,C70),"-")</f>
        <v>-</v>
      </c>
      <c r="D74" s="83"/>
      <c r="E74" s="83"/>
      <c r="F74" s="83"/>
      <c r="G74" s="84"/>
      <c r="H74" s="85"/>
      <c r="I74" s="86"/>
      <c r="J74" s="62"/>
      <c r="K74" s="55"/>
      <c r="L74" s="87"/>
      <c r="M74" s="88" t="str">
        <f>IF(COUNTBLANK(S67:S70)=0,IF(S69&gt;S70,M69,M70),"-")</f>
        <v>-</v>
      </c>
      <c r="N74" s="89"/>
      <c r="O74" s="89"/>
      <c r="P74" s="89"/>
      <c r="Q74" s="90"/>
      <c r="R74" s="91"/>
      <c r="S74" s="92"/>
      <c r="T74" s="62"/>
      <c r="U74" s="55"/>
      <c r="V74" s="93"/>
      <c r="W74" s="94" t="str">
        <f>IF(COUNTBLANK(AC67:AC70)=0,IF(AC69&gt;AC70,W69,W70),"-")</f>
        <v>-</v>
      </c>
      <c r="X74" s="95"/>
      <c r="Y74" s="95"/>
      <c r="Z74" s="95"/>
      <c r="AA74" s="96"/>
      <c r="AB74" s="97"/>
      <c r="AC74" s="98"/>
      <c r="AD74" s="55"/>
      <c r="AE74" s="55"/>
      <c r="AF74" s="99"/>
      <c r="AG74" s="100" t="str">
        <f>IF(COUNTBLANK(AM67:AM70)=0,IF(AM69&gt;AM70,AG69,AG70),"-")</f>
        <v>-</v>
      </c>
      <c r="AH74" s="101"/>
      <c r="AI74" s="101"/>
      <c r="AJ74" s="101"/>
      <c r="AK74" s="102"/>
      <c r="AL74" s="103"/>
      <c r="AM74" s="104"/>
      <c r="AN74" s="62" t="str">
        <f>AG73</f>
        <v>-</v>
      </c>
    </row>
    <row r="75" ht="27.0" customHeight="1">
      <c r="A75" s="55" t="s">
        <v>61</v>
      </c>
      <c r="B75" s="105">
        <v>24.0</v>
      </c>
      <c r="C75" s="106" t="str">
        <f>IF(COUNTBLANK(I67:I70)=0,IF(I67&gt;I68,C68,C67),"-")</f>
        <v>-</v>
      </c>
      <c r="G75" s="107"/>
      <c r="H75" s="108"/>
      <c r="I75" s="109"/>
      <c r="J75" s="62"/>
      <c r="K75" s="55"/>
      <c r="L75" s="110">
        <v>22.0</v>
      </c>
      <c r="M75" s="106" t="str">
        <f>IF(COUNTBLANK(S67:S70)=0,IF(S67&gt;S68,M68,M67),"-")</f>
        <v>-</v>
      </c>
      <c r="Q75" s="107"/>
      <c r="R75" s="108"/>
      <c r="S75" s="111"/>
      <c r="T75" s="62"/>
      <c r="U75" s="55"/>
      <c r="V75" s="112">
        <v>20.0</v>
      </c>
      <c r="W75" s="106" t="str">
        <f>IF(COUNTBLANK(AC67:AC70)=0,IF(AC67&gt;AC68,W68,W67),"-")</f>
        <v>-</v>
      </c>
      <c r="AA75" s="107"/>
      <c r="AB75" s="108"/>
      <c r="AC75" s="113"/>
      <c r="AD75" s="55"/>
      <c r="AE75" s="55"/>
      <c r="AF75" s="114">
        <v>18.0</v>
      </c>
      <c r="AG75" s="106" t="str">
        <f>IF(COUNTBLANK(AM67:AM70)=0,IF(AM67&gt;AM68,AG68,AG67),"-")</f>
        <v>-</v>
      </c>
      <c r="AK75" s="107"/>
      <c r="AL75" s="108"/>
      <c r="AM75" s="115"/>
      <c r="AN75" s="62" t="str">
        <f>AG76</f>
        <v>-</v>
      </c>
    </row>
    <row r="76" ht="27.0" customHeight="1">
      <c r="A76" s="55" t="s">
        <v>61</v>
      </c>
      <c r="B76" s="116"/>
      <c r="C76" s="169" t="str">
        <f>IF(COUNTBLANK(I67:I70)=0,IF(I69&gt;I70,C70,C69),"-")</f>
        <v>-</v>
      </c>
      <c r="D76" s="170"/>
      <c r="E76" s="170"/>
      <c r="F76" s="170"/>
      <c r="G76" s="171"/>
      <c r="H76" s="172"/>
      <c r="I76" s="173"/>
      <c r="J76" s="62"/>
      <c r="K76" s="55"/>
      <c r="L76" s="121"/>
      <c r="M76" s="122" t="str">
        <f>IF(COUNTBLANK(S67:S70)=0,IF(S69&gt;S70,M70,M69),"-")</f>
        <v>-</v>
      </c>
      <c r="N76" s="123"/>
      <c r="O76" s="123"/>
      <c r="P76" s="123"/>
      <c r="Q76" s="124"/>
      <c r="R76" s="125"/>
      <c r="S76" s="126"/>
      <c r="T76" s="62"/>
      <c r="U76" s="55"/>
      <c r="V76" s="127"/>
      <c r="W76" s="128" t="str">
        <f>IF(COUNTBLANK(AC67:AC70)=0,IF(AC69&gt;AC70,W70,W69),"-")</f>
        <v>-</v>
      </c>
      <c r="X76" s="129"/>
      <c r="Y76" s="129"/>
      <c r="Z76" s="129"/>
      <c r="AA76" s="130"/>
      <c r="AB76" s="131"/>
      <c r="AC76" s="132"/>
      <c r="AD76" s="55"/>
      <c r="AE76" s="55"/>
      <c r="AF76" s="133"/>
      <c r="AG76" s="174" t="str">
        <f>IF(COUNTBLANK(AM67:AM70)=0,IF(AM69&gt;AM70,AG70,AG69),"-")</f>
        <v>-</v>
      </c>
      <c r="AH76" s="175"/>
      <c r="AI76" s="175"/>
      <c r="AJ76" s="175"/>
      <c r="AK76" s="176"/>
      <c r="AL76" s="177"/>
      <c r="AM76" s="178"/>
      <c r="AN76" s="62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38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64"/>
      <c r="B78" s="49" t="str">
        <f>B55</f>
        <v>BARRAGES : 15H45 - 17H15</v>
      </c>
      <c r="C78" s="165"/>
      <c r="D78" s="165"/>
      <c r="E78" s="165"/>
      <c r="F78" s="165"/>
      <c r="G78" s="165"/>
      <c r="H78" s="50" t="s">
        <v>54</v>
      </c>
      <c r="I78" s="51" t="s">
        <v>55</v>
      </c>
      <c r="J78" s="164"/>
      <c r="K78" s="164"/>
      <c r="L78" s="166" t="str">
        <f>B78</f>
        <v>BARRAGES : 15H45 - 17H15</v>
      </c>
      <c r="M78" s="165"/>
      <c r="N78" s="165"/>
      <c r="O78" s="165"/>
      <c r="P78" s="165"/>
      <c r="Q78" s="165"/>
      <c r="R78" s="50" t="s">
        <v>54</v>
      </c>
      <c r="S78" s="51" t="s">
        <v>55</v>
      </c>
      <c r="T78" s="164"/>
      <c r="U78" s="489" t="s">
        <v>559</v>
      </c>
      <c r="V78" s="167" t="str">
        <f>B78</f>
        <v>BARRAGES : 15H45 - 17H15</v>
      </c>
      <c r="W78" s="165"/>
      <c r="X78" s="165"/>
      <c r="Y78" s="165"/>
      <c r="Z78" s="165"/>
      <c r="AA78" s="165"/>
      <c r="AB78" s="50" t="s">
        <v>54</v>
      </c>
      <c r="AC78" s="51" t="s">
        <v>55</v>
      </c>
      <c r="AD78" s="164"/>
      <c r="AE78" s="164"/>
      <c r="AF78" s="168" t="str">
        <f>B78</f>
        <v>BARRAGES : 15H45 - 17H15</v>
      </c>
      <c r="AG78" s="165"/>
      <c r="AH78" s="165"/>
      <c r="AI78" s="165"/>
      <c r="AJ78" s="165"/>
      <c r="AK78" s="165"/>
      <c r="AL78" s="50" t="s">
        <v>54</v>
      </c>
      <c r="AM78" s="51" t="s">
        <v>55</v>
      </c>
      <c r="AN78" s="164"/>
    </row>
    <row r="79" ht="27.0" customHeight="1">
      <c r="A79" s="55" t="s">
        <v>63</v>
      </c>
      <c r="B79" s="56">
        <v>13.0</v>
      </c>
      <c r="C79" s="57" t="str">
        <f>IF(COUNTBLANK(I73:I76)=0,IF(I73&gt;I74,C74,C73),"-")</f>
        <v>-</v>
      </c>
      <c r="D79" s="58"/>
      <c r="E79" s="58"/>
      <c r="F79" s="58"/>
      <c r="G79" s="59"/>
      <c r="H79" s="60"/>
      <c r="I79" s="61"/>
      <c r="J79" s="62"/>
      <c r="K79" s="55"/>
      <c r="L79" s="63">
        <v>14.0</v>
      </c>
      <c r="M79" s="64" t="str">
        <f>IF(COUNTBLANK(S73:S76)=0,IF(S73&gt;S74,M74,M73),"-")</f>
        <v>-</v>
      </c>
      <c r="N79" s="65"/>
      <c r="O79" s="65"/>
      <c r="P79" s="65"/>
      <c r="Q79" s="66"/>
      <c r="R79" s="67"/>
      <c r="S79" s="68"/>
      <c r="T79" s="62"/>
      <c r="U79" s="55"/>
      <c r="V79" s="69">
        <v>15.0</v>
      </c>
      <c r="W79" s="70" t="str">
        <f>IF(COUNTBLANK(AC73:AC76)=0,IF(AC73&gt;AC74,W74,W73),"-")</f>
        <v>-</v>
      </c>
      <c r="X79" s="71"/>
      <c r="Y79" s="71"/>
      <c r="Z79" s="71"/>
      <c r="AA79" s="72"/>
      <c r="AB79" s="73"/>
      <c r="AC79" s="74"/>
      <c r="AD79" s="55"/>
      <c r="AE79" s="55"/>
      <c r="AF79" s="75">
        <v>16.0</v>
      </c>
      <c r="AG79" s="76" t="str">
        <f>IF(COUNTBLANK(AM73:AM76)=0,IF(AM73&gt;AM74,AG74,AG73),"-")</f>
        <v>-</v>
      </c>
      <c r="AH79" s="77"/>
      <c r="AI79" s="77"/>
      <c r="AJ79" s="77"/>
      <c r="AK79" s="78"/>
      <c r="AL79" s="79"/>
      <c r="AM79" s="80"/>
      <c r="AN79" s="62" t="str">
        <f>AG80</f>
        <v>-</v>
      </c>
    </row>
    <row r="80" ht="27.0" customHeight="1">
      <c r="A80" s="55" t="s">
        <v>63</v>
      </c>
      <c r="B80" s="116"/>
      <c r="C80" s="169" t="str">
        <f>IF(COUNTBLANK(I73:I76)=0,IF(I75&gt;I76,C75,C76),"-")</f>
        <v>-</v>
      </c>
      <c r="D80" s="170"/>
      <c r="E80" s="170"/>
      <c r="F80" s="170"/>
      <c r="G80" s="171"/>
      <c r="H80" s="172"/>
      <c r="I80" s="173"/>
      <c r="J80" s="62"/>
      <c r="K80" s="55"/>
      <c r="L80" s="121"/>
      <c r="M80" s="122" t="str">
        <f>IF(COUNTBLANK(S73:S76)=0,IF(S75&gt;S76,M75,M76),"-")</f>
        <v>-</v>
      </c>
      <c r="N80" s="123"/>
      <c r="O80" s="123"/>
      <c r="P80" s="123"/>
      <c r="Q80" s="124"/>
      <c r="R80" s="125"/>
      <c r="S80" s="126"/>
      <c r="T80" s="62"/>
      <c r="U80" s="55"/>
      <c r="V80" s="127"/>
      <c r="W80" s="128" t="str">
        <f>IF(COUNTBLANK(AC73:AC76)=0,IF(AC75&gt;AC76,W75,W76),"-")</f>
        <v>-</v>
      </c>
      <c r="X80" s="129"/>
      <c r="Y80" s="129"/>
      <c r="Z80" s="129"/>
      <c r="AA80" s="130"/>
      <c r="AB80" s="131"/>
      <c r="AC80" s="132"/>
      <c r="AD80" s="55"/>
      <c r="AE80" s="55"/>
      <c r="AF80" s="133"/>
      <c r="AG80" s="174" t="str">
        <f>IF(COUNTBLANK(AM73:AM76)=0,IF(AM75&gt;AM76,AG75,AG76),"-")</f>
        <v>-</v>
      </c>
      <c r="AH80" s="175"/>
      <c r="AI80" s="175"/>
      <c r="AJ80" s="175"/>
      <c r="AK80" s="176"/>
      <c r="AL80" s="177"/>
      <c r="AM80" s="178"/>
      <c r="AN80" s="62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7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189"/>
      <c r="B82" s="190"/>
      <c r="C82" s="191"/>
      <c r="D82" s="191"/>
      <c r="E82" s="191"/>
      <c r="F82" s="191"/>
      <c r="G82" s="191"/>
      <c r="H82" s="191"/>
      <c r="I82" s="192"/>
      <c r="J82" s="189"/>
      <c r="K82" s="189"/>
      <c r="L82" s="190"/>
      <c r="M82" s="191"/>
      <c r="N82" s="191"/>
      <c r="O82" s="191"/>
      <c r="P82" s="191"/>
      <c r="Q82" s="191"/>
      <c r="R82" s="191"/>
      <c r="S82" s="191"/>
      <c r="T82" s="189"/>
      <c r="U82" s="189"/>
      <c r="V82" s="190"/>
      <c r="W82" s="191"/>
      <c r="X82" s="191"/>
      <c r="Y82" s="191"/>
      <c r="Z82" s="191"/>
      <c r="AA82" s="191"/>
      <c r="AB82" s="191"/>
      <c r="AC82" s="191"/>
      <c r="AD82" s="189"/>
      <c r="AE82" s="189"/>
      <c r="AF82" s="190"/>
      <c r="AG82" s="191"/>
      <c r="AH82" s="191"/>
      <c r="AI82" s="191"/>
      <c r="AJ82" s="191"/>
      <c r="AK82" s="191"/>
      <c r="AL82" s="191"/>
      <c r="AM82" s="191"/>
      <c r="AN82" s="189"/>
    </row>
    <row r="83" ht="27.0" customHeight="1">
      <c r="A83" s="8"/>
      <c r="B83" s="193" t="s">
        <v>560</v>
      </c>
      <c r="C83" s="194" t="str">
        <f>IF(COUNTBLANK(I73:I76)=0,IF(I73&gt;I74,C73,C74),"-")</f>
        <v>-</v>
      </c>
      <c r="D83" s="58"/>
      <c r="E83" s="58"/>
      <c r="F83" s="58"/>
      <c r="G83" s="58"/>
      <c r="H83" s="195"/>
      <c r="I83" s="196"/>
      <c r="J83" s="8"/>
      <c r="K83" s="8"/>
      <c r="L83" s="197" t="s">
        <v>561</v>
      </c>
      <c r="M83" s="198" t="str">
        <f>IF(COUNTBLANK(S73:S76)=0,IF(S73&gt;S74,M73,M74),"-")</f>
        <v>-</v>
      </c>
      <c r="N83" s="65"/>
      <c r="O83" s="65"/>
      <c r="P83" s="65"/>
      <c r="Q83" s="65"/>
      <c r="R83" s="199"/>
      <c r="S83" s="200"/>
      <c r="T83" s="8"/>
      <c r="U83" s="8"/>
      <c r="V83" s="201" t="s">
        <v>562</v>
      </c>
      <c r="W83" s="202" t="str">
        <f>IF(COUNTBLANK(AC73:AC76)=0,IF(AC73&gt;AC74,W73,W74),"-")</f>
        <v>-</v>
      </c>
      <c r="X83" s="71"/>
      <c r="Y83" s="71"/>
      <c r="Z83" s="71"/>
      <c r="AA83" s="71"/>
      <c r="AB83" s="203"/>
      <c r="AC83" s="204"/>
      <c r="AD83" s="8"/>
      <c r="AE83" s="8"/>
      <c r="AF83" s="205" t="s">
        <v>563</v>
      </c>
      <c r="AG83" s="206" t="str">
        <f>IF(COUNTBLANK(AM73:AM76)=0,IF(AM73&gt;AM74,AG73,AG74),"-")</f>
        <v>-</v>
      </c>
      <c r="AH83" s="77"/>
      <c r="AI83" s="77"/>
      <c r="AJ83" s="77"/>
      <c r="AK83" s="77"/>
      <c r="AL83" s="207"/>
      <c r="AM83" s="208"/>
      <c r="AN83" s="8"/>
    </row>
    <row r="84" ht="27.0" customHeight="1">
      <c r="A84" s="8"/>
      <c r="B84" s="209" t="s">
        <v>564</v>
      </c>
      <c r="C84" s="210" t="str">
        <f>IF(COUNTBLANK(I79:I80)=0,IF(I79&gt;I80,C79,C80),"-")</f>
        <v>-</v>
      </c>
      <c r="H84" s="211"/>
      <c r="I84" s="212"/>
      <c r="J84" s="8"/>
      <c r="K84" s="8"/>
      <c r="L84" s="213" t="s">
        <v>565</v>
      </c>
      <c r="M84" s="214" t="str">
        <f>IF(COUNTBLANK(S79:S80)=0,IF(S79&gt;S80,M79,M80),"-")</f>
        <v>-</v>
      </c>
      <c r="R84" s="215"/>
      <c r="S84" s="216"/>
      <c r="T84" s="8"/>
      <c r="U84" s="8"/>
      <c r="V84" s="217" t="s">
        <v>566</v>
      </c>
      <c r="W84" s="218" t="str">
        <f>IF(COUNTBLANK(AC79:AC80)=0,IF(AC79&gt;AC80,W79,W80),"-")</f>
        <v>-</v>
      </c>
      <c r="AB84" s="219"/>
      <c r="AC84" s="220"/>
      <c r="AD84" s="8"/>
      <c r="AE84" s="8"/>
      <c r="AF84" s="221" t="s">
        <v>567</v>
      </c>
      <c r="AG84" s="222" t="str">
        <f>IF(COUNTBLANK(AM79:AM80)=0,IF(AM79&gt;AM80,AG79,AG80),"-")</f>
        <v>-</v>
      </c>
      <c r="AL84" s="223"/>
      <c r="AM84" s="224"/>
      <c r="AN84" s="8"/>
    </row>
    <row r="85" ht="27.0" customHeight="1">
      <c r="A85" s="8"/>
      <c r="B85" s="225" t="s">
        <v>568</v>
      </c>
      <c r="C85" s="226" t="str">
        <f>IF(COUNTBLANK(I79:I80)=0,IF(I79&gt;I80,C80,C79),"-")</f>
        <v>-</v>
      </c>
      <c r="H85" s="227"/>
      <c r="I85" s="228"/>
      <c r="J85" s="8"/>
      <c r="K85" s="8"/>
      <c r="L85" s="229" t="s">
        <v>569</v>
      </c>
      <c r="M85" s="226" t="str">
        <f>IF(COUNTBLANK(S79:S80)=0,IF(S79&gt;S80,M80,M79),"-")</f>
        <v>-</v>
      </c>
      <c r="R85" s="227"/>
      <c r="S85" s="230"/>
      <c r="T85" s="8"/>
      <c r="U85" s="8"/>
      <c r="V85" s="231" t="s">
        <v>570</v>
      </c>
      <c r="W85" s="226" t="str">
        <f>IF(COUNTBLANK(AC79:AC80)=0,IF(AC79&gt;AC80,W80,W79),"-")</f>
        <v>-</v>
      </c>
      <c r="AB85" s="227"/>
      <c r="AC85" s="232"/>
      <c r="AD85" s="8"/>
      <c r="AE85" s="8"/>
      <c r="AF85" s="233" t="s">
        <v>571</v>
      </c>
      <c r="AG85" s="226" t="str">
        <f>IF(COUNTBLANK(AM79:AM80)=0,IF(AM79&gt;AM80,AG80,AG79),"-")</f>
        <v>-</v>
      </c>
      <c r="AL85" s="227"/>
      <c r="AM85" s="234"/>
      <c r="AN85" s="8"/>
    </row>
    <row r="86" ht="27.0" customHeight="1">
      <c r="A86" s="8"/>
      <c r="B86" s="235" t="s">
        <v>572</v>
      </c>
      <c r="C86" s="236" t="str">
        <f>IF(COUNTBLANK(I73:I76)=0,IF(I75&gt;I76,C76,C75),"-")</f>
        <v>-</v>
      </c>
      <c r="D86" s="170"/>
      <c r="E86" s="170"/>
      <c r="F86" s="170"/>
      <c r="G86" s="170"/>
      <c r="H86" s="237"/>
      <c r="I86" s="238"/>
      <c r="J86" s="8"/>
      <c r="K86" s="8"/>
      <c r="L86" s="239" t="s">
        <v>573</v>
      </c>
      <c r="M86" s="240" t="str">
        <f>IF(COUNTBLANK(S73:S76)=0,IF(S75&gt;S76,M76,M75),"-")</f>
        <v>-</v>
      </c>
      <c r="N86" s="123"/>
      <c r="O86" s="123"/>
      <c r="P86" s="123"/>
      <c r="Q86" s="123"/>
      <c r="R86" s="241"/>
      <c r="S86" s="242"/>
      <c r="T86" s="8"/>
      <c r="U86" s="8"/>
      <c r="V86" s="243" t="s">
        <v>574</v>
      </c>
      <c r="W86" s="244" t="str">
        <f>IF(COUNTBLANK(AC73:AC76)=0,IF(AC75&gt;AC76,W76,W75),"-")</f>
        <v>-</v>
      </c>
      <c r="X86" s="129"/>
      <c r="Y86" s="129"/>
      <c r="Z86" s="129"/>
      <c r="AA86" s="129"/>
      <c r="AB86" s="245"/>
      <c r="AC86" s="246"/>
      <c r="AD86" s="8"/>
      <c r="AE86" s="8"/>
      <c r="AF86" s="247" t="s">
        <v>575</v>
      </c>
      <c r="AG86" s="248" t="str">
        <f>IF(COUNTBLANK(AM73:AM76)=0,IF(AM75&gt;AM76,AG76,AG75),"-")</f>
        <v>-</v>
      </c>
      <c r="AH86" s="175"/>
      <c r="AI86" s="175"/>
      <c r="AJ86" s="175"/>
      <c r="AK86" s="175"/>
      <c r="AL86" s="249"/>
      <c r="AM86" s="250"/>
      <c r="AN86" s="8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576</v>
      </c>
    </row>
    <row r="90" ht="27.0" customHeight="1">
      <c r="H90" s="8"/>
      <c r="I90" s="8"/>
      <c r="J90" s="8"/>
      <c r="K90" s="8"/>
      <c r="L90" s="8"/>
      <c r="M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3.5" customHeight="1">
      <c r="B91" s="315" t="s">
        <v>197</v>
      </c>
      <c r="C91" s="316"/>
      <c r="D91" s="316"/>
      <c r="E91" s="316"/>
      <c r="F91" s="316"/>
      <c r="G91" s="316"/>
      <c r="H91" s="317" t="s">
        <v>198</v>
      </c>
      <c r="I91" s="318"/>
      <c r="J91" s="8"/>
      <c r="K91" s="8"/>
      <c r="L91" s="8"/>
      <c r="M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ht="13.5" customHeight="1">
      <c r="A92" s="258" t="s">
        <v>577</v>
      </c>
      <c r="B92" s="319">
        <v>1.0</v>
      </c>
      <c r="C92" s="22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262"/>
      <c r="I92" s="320"/>
      <c r="J92" s="8"/>
      <c r="K92" s="8"/>
      <c r="L92" s="8"/>
      <c r="M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customHeight="1">
      <c r="B93" s="321"/>
      <c r="G93" s="261"/>
      <c r="I93" s="322"/>
      <c r="J93" s="8"/>
      <c r="K93" s="8"/>
      <c r="L93" s="8"/>
      <c r="M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3.5" customHeight="1">
      <c r="A94" s="258" t="s">
        <v>578</v>
      </c>
      <c r="B94" s="321"/>
      <c r="C94" s="323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324"/>
      <c r="I94" s="325"/>
      <c r="J94" s="326"/>
      <c r="K94" s="253"/>
      <c r="L94" s="254" t="s">
        <v>81</v>
      </c>
      <c r="M94" s="255"/>
      <c r="N94" s="255"/>
      <c r="O94" s="255"/>
      <c r="P94" s="255"/>
      <c r="Q94" s="255"/>
      <c r="R94" s="256" t="s">
        <v>82</v>
      </c>
      <c r="S94" s="25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331"/>
      <c r="K95" s="332"/>
      <c r="L95" s="260">
        <v>4.0</v>
      </c>
      <c r="M95" s="226" t="str">
        <f>IF(COUNTBLANK(I92:I95)=2,IF(I92&gt;I94,C92,C94),"")</f>
        <v/>
      </c>
      <c r="Q95" s="261"/>
      <c r="R95" s="262"/>
      <c r="S95" s="263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3.5" customHeight="1">
      <c r="H96" s="8"/>
      <c r="I96" s="8"/>
      <c r="J96" s="331"/>
      <c r="K96" s="333"/>
      <c r="L96" s="261"/>
      <c r="Q96" s="261"/>
      <c r="S96" s="259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3.5" customHeight="1">
      <c r="B97" s="315" t="s">
        <v>197</v>
      </c>
      <c r="C97" s="316"/>
      <c r="D97" s="316"/>
      <c r="E97" s="316"/>
      <c r="F97" s="316"/>
      <c r="G97" s="316"/>
      <c r="H97" s="317" t="str">
        <f>H91</f>
        <v>18H00 - 19H30</v>
      </c>
      <c r="I97" s="318"/>
      <c r="J97" s="331"/>
      <c r="K97" s="332"/>
      <c r="L97" s="261"/>
      <c r="M97" s="218" t="str">
        <f>IF(COUNTBLANK(I98:I101)=2,IF(I98&gt;I100,C98,C100),"")</f>
        <v/>
      </c>
      <c r="Q97" s="261"/>
      <c r="R97" s="264"/>
      <c r="S97" s="265"/>
      <c r="T97" s="334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3.5" customHeight="1">
      <c r="A98" s="258" t="s">
        <v>579</v>
      </c>
      <c r="B98" s="319">
        <v>2.0</v>
      </c>
      <c r="C98" s="22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262"/>
      <c r="I98" s="320"/>
      <c r="J98" s="331"/>
      <c r="K98" s="332"/>
      <c r="L98" s="272"/>
      <c r="M98" s="273"/>
      <c r="N98" s="273"/>
      <c r="O98" s="273"/>
      <c r="P98" s="273"/>
      <c r="Q98" s="272"/>
      <c r="R98" s="273"/>
      <c r="S98" s="274"/>
      <c r="T98" s="335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3.5" customHeight="1">
      <c r="B99" s="321"/>
      <c r="G99" s="261"/>
      <c r="I99" s="322"/>
      <c r="J99" s="336"/>
      <c r="K99" s="8"/>
      <c r="L99" s="8"/>
      <c r="M99" s="8"/>
      <c r="T99" s="335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3.5" customHeight="1">
      <c r="A100" s="258" t="s">
        <v>580</v>
      </c>
      <c r="B100" s="321"/>
      <c r="C100" s="323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324"/>
      <c r="I100" s="325"/>
      <c r="J100" s="8"/>
      <c r="K100" s="8"/>
      <c r="L100" s="8"/>
      <c r="M100" s="8"/>
      <c r="T100" s="335"/>
      <c r="U100" s="8"/>
      <c r="V100" s="267" t="s">
        <v>85</v>
      </c>
      <c r="W100" s="269"/>
      <c r="X100" s="269"/>
      <c r="Y100" s="269"/>
      <c r="Z100" s="269"/>
      <c r="AA100" s="269"/>
      <c r="AB100" s="270" t="s">
        <v>86</v>
      </c>
      <c r="AC100" s="271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8"/>
      <c r="K101" s="8"/>
      <c r="L101" s="8"/>
      <c r="M101" s="8"/>
      <c r="T101" s="335"/>
      <c r="U101" s="8"/>
      <c r="V101" s="276">
        <v>7.0</v>
      </c>
      <c r="W101" s="277" t="str">
        <f>IF(COUNTBLANK(S95:S98)=2,IF(S95&gt;S97,M95,M97),"")</f>
        <v/>
      </c>
      <c r="AA101" s="261"/>
      <c r="AB101" s="262"/>
      <c r="AC101" s="27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3.5" customHeight="1">
      <c r="H102" s="8"/>
      <c r="I102" s="8"/>
      <c r="J102" s="8"/>
      <c r="K102" s="8"/>
      <c r="L102" s="8"/>
      <c r="M102" s="8"/>
      <c r="T102" s="335"/>
      <c r="U102" s="279"/>
      <c r="V102" s="280"/>
      <c r="AA102" s="261"/>
      <c r="AC102" s="281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3.5" customHeight="1">
      <c r="B103" s="315" t="s">
        <v>197</v>
      </c>
      <c r="C103" s="316"/>
      <c r="D103" s="316"/>
      <c r="E103" s="316"/>
      <c r="F103" s="316"/>
      <c r="G103" s="316"/>
      <c r="H103" s="317" t="str">
        <f>H91</f>
        <v>18H00 - 19H30</v>
      </c>
      <c r="I103" s="318"/>
      <c r="J103" s="8"/>
      <c r="K103" s="8"/>
      <c r="L103" s="8"/>
      <c r="M103" s="8"/>
      <c r="T103" s="335"/>
      <c r="U103" s="8"/>
      <c r="V103" s="280"/>
      <c r="W103" s="283" t="str">
        <f>IF(COUNTBLANK(S107:S110)=2,IF(S107&gt;S109,M107,M109),"")</f>
        <v/>
      </c>
      <c r="AA103" s="261"/>
      <c r="AB103" s="284"/>
      <c r="AC103" s="285"/>
      <c r="AD103" s="446"/>
      <c r="AE103" s="341"/>
      <c r="AF103" s="8"/>
      <c r="AG103" s="8"/>
      <c r="AH103" s="8"/>
      <c r="AI103" s="8"/>
      <c r="AJ103" s="8"/>
      <c r="AK103" s="8"/>
      <c r="AL103" s="8"/>
      <c r="AM103" s="8"/>
      <c r="AN103" s="8"/>
    </row>
    <row r="104" ht="13.5" customHeight="1">
      <c r="A104" s="258" t="s">
        <v>581</v>
      </c>
      <c r="B104" s="319">
        <v>3.0</v>
      </c>
      <c r="C104" s="22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262"/>
      <c r="I104" s="320"/>
      <c r="J104" s="8"/>
      <c r="K104" s="8"/>
      <c r="L104" s="8"/>
      <c r="M104" s="8"/>
      <c r="T104" s="335"/>
      <c r="U104" s="8"/>
      <c r="V104" s="287"/>
      <c r="W104" s="288"/>
      <c r="X104" s="288"/>
      <c r="Y104" s="288"/>
      <c r="Z104" s="288"/>
      <c r="AA104" s="289"/>
      <c r="AB104" s="288"/>
      <c r="AC104" s="290"/>
      <c r="AD104" s="447"/>
      <c r="AE104" s="341"/>
      <c r="AF104" s="8"/>
      <c r="AG104" s="8"/>
      <c r="AH104" s="8"/>
      <c r="AI104" s="8"/>
      <c r="AJ104" s="8"/>
      <c r="AK104" s="8"/>
      <c r="AL104" s="8"/>
      <c r="AM104" s="8"/>
      <c r="AN104" s="8"/>
    </row>
    <row r="105" ht="13.5" customHeight="1">
      <c r="B105" s="321"/>
      <c r="G105" s="261"/>
      <c r="I105" s="322"/>
      <c r="J105" s="8"/>
      <c r="K105" s="8"/>
      <c r="L105" s="8"/>
      <c r="M105" s="8"/>
      <c r="T105" s="335"/>
      <c r="AD105" s="447"/>
      <c r="AE105" s="341"/>
      <c r="AF105" s="8"/>
      <c r="AG105" s="8"/>
      <c r="AH105" s="8"/>
      <c r="AI105" s="8"/>
      <c r="AJ105" s="8"/>
      <c r="AK105" s="8"/>
      <c r="AL105" s="8"/>
      <c r="AM105" s="8"/>
      <c r="AN105" s="8"/>
    </row>
    <row r="106" ht="13.5" customHeight="1">
      <c r="A106" s="258" t="s">
        <v>582</v>
      </c>
      <c r="B106" s="321"/>
      <c r="C106" s="323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324"/>
      <c r="I106" s="325"/>
      <c r="J106" s="326"/>
      <c r="K106" s="253"/>
      <c r="L106" s="254" t="s">
        <v>81</v>
      </c>
      <c r="M106" s="255"/>
      <c r="N106" s="255"/>
      <c r="O106" s="255"/>
      <c r="P106" s="255"/>
      <c r="Q106" s="255"/>
      <c r="R106" s="256" t="str">
        <f>R94</f>
        <v>10H15 - 11H45</v>
      </c>
      <c r="S106" s="257"/>
      <c r="T106" s="335"/>
      <c r="AD106" s="447"/>
      <c r="AE106" s="341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331"/>
      <c r="K107" s="332"/>
      <c r="L107" s="260">
        <v>6.0</v>
      </c>
      <c r="M107" s="226" t="str">
        <f>IF(COUNTBLANK(I104:I107)=2,IF(I104&gt;I106,C104,C106),"")</f>
        <v/>
      </c>
      <c r="Q107" s="261"/>
      <c r="R107" s="262"/>
      <c r="S107" s="263"/>
      <c r="T107" s="335"/>
      <c r="AD107" s="447"/>
      <c r="AE107" s="341"/>
      <c r="AF107" s="8"/>
      <c r="AG107" s="8"/>
      <c r="AH107" s="8"/>
      <c r="AI107" s="8"/>
      <c r="AJ107" s="8"/>
      <c r="AK107" s="8"/>
      <c r="AL107" s="8"/>
      <c r="AM107" s="8"/>
      <c r="AN107" s="8"/>
    </row>
    <row r="108" ht="13.5" customHeight="1">
      <c r="H108" s="8"/>
      <c r="I108" s="8"/>
      <c r="J108" s="331"/>
      <c r="K108" s="333"/>
      <c r="L108" s="261"/>
      <c r="Q108" s="261"/>
      <c r="S108" s="259"/>
      <c r="T108" s="339"/>
      <c r="AD108" s="447"/>
      <c r="AE108" s="341"/>
      <c r="AF108" s="8"/>
      <c r="AG108" s="8"/>
      <c r="AH108" s="8"/>
      <c r="AI108" s="8"/>
      <c r="AJ108" s="8"/>
      <c r="AK108" s="8"/>
      <c r="AL108" s="8"/>
      <c r="AM108" s="8"/>
      <c r="AN108" s="8"/>
    </row>
    <row r="109" ht="13.5" customHeight="1">
      <c r="B109" s="315" t="s">
        <v>197</v>
      </c>
      <c r="C109" s="316"/>
      <c r="D109" s="316"/>
      <c r="E109" s="316"/>
      <c r="F109" s="316"/>
      <c r="G109" s="316"/>
      <c r="H109" s="317" t="str">
        <f>H91</f>
        <v>18H00 - 19H30</v>
      </c>
      <c r="I109" s="318"/>
      <c r="J109" s="331"/>
      <c r="K109" s="332"/>
      <c r="L109" s="261"/>
      <c r="M109" s="218" t="str">
        <f>IF(COUNTBLANK(I110:I113)=2,IF(I110&gt;I112,C110,C112),"")</f>
        <v/>
      </c>
      <c r="Q109" s="261"/>
      <c r="R109" s="264"/>
      <c r="S109" s="265"/>
      <c r="AD109" s="447"/>
      <c r="AE109" s="341"/>
      <c r="AF109" s="8"/>
      <c r="AG109" s="8"/>
      <c r="AH109" s="8"/>
      <c r="AI109" s="8"/>
      <c r="AJ109" s="8"/>
      <c r="AK109" s="8"/>
      <c r="AL109" s="8"/>
      <c r="AM109" s="8"/>
      <c r="AN109" s="8"/>
    </row>
    <row r="110" ht="13.5" customHeight="1">
      <c r="A110" s="258" t="s">
        <v>583</v>
      </c>
      <c r="B110" s="319">
        <v>4.0</v>
      </c>
      <c r="C110" s="22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262"/>
      <c r="I110" s="320"/>
      <c r="J110" s="331"/>
      <c r="K110" s="332"/>
      <c r="L110" s="272"/>
      <c r="M110" s="273"/>
      <c r="N110" s="273"/>
      <c r="O110" s="273"/>
      <c r="P110" s="273"/>
      <c r="Q110" s="272"/>
      <c r="R110" s="273"/>
      <c r="S110" s="274"/>
      <c r="AD110" s="447"/>
      <c r="AE110" s="341"/>
      <c r="AF110" s="8"/>
      <c r="AG110" s="8"/>
      <c r="AH110" s="8"/>
      <c r="AI110" s="8"/>
      <c r="AJ110" s="8"/>
      <c r="AK110" s="8"/>
      <c r="AL110" s="8"/>
      <c r="AM110" s="8"/>
      <c r="AN110" s="8"/>
    </row>
    <row r="111" ht="13.5" customHeight="1">
      <c r="B111" s="321"/>
      <c r="G111" s="261"/>
      <c r="I111" s="322"/>
      <c r="J111" s="336"/>
      <c r="K111" s="8"/>
      <c r="L111" s="8"/>
      <c r="M111" s="8"/>
      <c r="AD111" s="447"/>
      <c r="AE111" s="341"/>
      <c r="AF111" s="8"/>
      <c r="AG111" s="8"/>
      <c r="AH111" s="8"/>
      <c r="AI111" s="8"/>
      <c r="AJ111" s="8"/>
      <c r="AK111" s="8"/>
      <c r="AL111" s="8"/>
      <c r="AM111" s="8"/>
      <c r="AN111" s="8"/>
    </row>
    <row r="112" ht="13.5" customHeight="1">
      <c r="A112" s="258" t="s">
        <v>584</v>
      </c>
      <c r="B112" s="321"/>
      <c r="C112" s="323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324"/>
      <c r="I112" s="325"/>
      <c r="J112" s="8"/>
      <c r="K112" s="8"/>
      <c r="L112" s="8"/>
      <c r="M112" s="8"/>
      <c r="AD112" s="447"/>
      <c r="AE112" s="449"/>
      <c r="AF112" s="296" t="s">
        <v>89</v>
      </c>
      <c r="AG112" s="297"/>
      <c r="AH112" s="297"/>
      <c r="AI112" s="297"/>
      <c r="AJ112" s="297"/>
      <c r="AK112" s="297"/>
      <c r="AL112" s="298" t="s">
        <v>90</v>
      </c>
      <c r="AM112" s="299"/>
      <c r="AN112" s="8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8"/>
      <c r="K113" s="8"/>
      <c r="L113" s="8"/>
      <c r="M113" s="8"/>
      <c r="AD113" s="447"/>
      <c r="AE113" s="449"/>
      <c r="AF113" s="260">
        <v>5.0</v>
      </c>
      <c r="AG113" s="277" t="str">
        <f>IF(COUNTBLANK(AC101:AC104)=2,IF(AC101&gt;AC103,W101,W103),"")</f>
        <v/>
      </c>
      <c r="AK113" s="261"/>
      <c r="AL113" s="262"/>
      <c r="AM113" s="301"/>
      <c r="AN113" s="8"/>
    </row>
    <row r="114" ht="13.5" customHeight="1">
      <c r="H114" s="8"/>
      <c r="I114" s="8"/>
      <c r="J114" s="8"/>
      <c r="K114" s="8"/>
      <c r="L114" s="8"/>
      <c r="M114" s="8"/>
      <c r="AD114" s="447"/>
      <c r="AE114" s="451"/>
      <c r="AF114" s="261"/>
      <c r="AK114" s="261"/>
      <c r="AM114" s="303"/>
      <c r="AN114" s="8"/>
    </row>
    <row r="115" ht="13.5" customHeight="1">
      <c r="B115" s="315" t="s">
        <v>197</v>
      </c>
      <c r="C115" s="316"/>
      <c r="D115" s="316"/>
      <c r="E115" s="316"/>
      <c r="F115" s="316"/>
      <c r="G115" s="316"/>
      <c r="H115" s="317" t="str">
        <f>H91</f>
        <v>18H00 - 19H30</v>
      </c>
      <c r="I115" s="318"/>
      <c r="J115" s="8"/>
      <c r="K115" s="8"/>
      <c r="L115" s="8"/>
      <c r="M115" s="8"/>
      <c r="AD115" s="447"/>
      <c r="AE115" s="449"/>
      <c r="AF115" s="261"/>
      <c r="AG115" s="304" t="str">
        <f>IF(COUNTBLANK(AC125:AC128)=2,IF(AC125&gt;AC127,W125,W127),"")</f>
        <v/>
      </c>
      <c r="AK115" s="261"/>
      <c r="AL115" s="305"/>
      <c r="AM115" s="306"/>
      <c r="AN115" s="8"/>
    </row>
    <row r="116" ht="13.5" customHeight="1">
      <c r="A116" s="258" t="s">
        <v>585</v>
      </c>
      <c r="B116" s="319">
        <v>5.0</v>
      </c>
      <c r="C116" s="22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262"/>
      <c r="I116" s="320"/>
      <c r="J116" s="8"/>
      <c r="K116" s="8"/>
      <c r="L116" s="8"/>
      <c r="M116" s="8"/>
      <c r="AD116" s="447"/>
      <c r="AE116" s="449"/>
      <c r="AF116" s="307"/>
      <c r="AG116" s="308"/>
      <c r="AH116" s="308"/>
      <c r="AI116" s="308"/>
      <c r="AJ116" s="308"/>
      <c r="AK116" s="307"/>
      <c r="AL116" s="308"/>
      <c r="AM116" s="299"/>
      <c r="AN116" s="8"/>
    </row>
    <row r="117" ht="13.5" customHeight="1">
      <c r="B117" s="321"/>
      <c r="G117" s="261"/>
      <c r="I117" s="322"/>
      <c r="J117" s="8"/>
      <c r="K117" s="8"/>
      <c r="L117" s="8"/>
      <c r="M117" s="8"/>
      <c r="AD117" s="447"/>
      <c r="AE117" s="341"/>
      <c r="AF117" s="8"/>
      <c r="AG117" s="8"/>
      <c r="AH117" s="8"/>
      <c r="AI117" s="8"/>
      <c r="AJ117" s="8"/>
      <c r="AK117" s="8"/>
      <c r="AL117" s="8"/>
      <c r="AM117" s="8"/>
      <c r="AN117" s="8"/>
    </row>
    <row r="118" ht="13.5" customHeight="1">
      <c r="A118" s="258" t="s">
        <v>586</v>
      </c>
      <c r="B118" s="321"/>
      <c r="C118" s="323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324"/>
      <c r="I118" s="325"/>
      <c r="J118" s="326"/>
      <c r="K118" s="253"/>
      <c r="L118" s="254" t="s">
        <v>81</v>
      </c>
      <c r="M118" s="255"/>
      <c r="N118" s="255"/>
      <c r="O118" s="255"/>
      <c r="P118" s="255"/>
      <c r="Q118" s="255"/>
      <c r="R118" s="256" t="str">
        <f>R94</f>
        <v>10H15 - 11H45</v>
      </c>
      <c r="S118" s="257"/>
      <c r="AD118" s="447"/>
      <c r="AE118" s="341"/>
      <c r="AF118" s="8"/>
      <c r="AG118" s="8"/>
      <c r="AH118" s="8"/>
      <c r="AI118" s="8"/>
      <c r="AJ118" s="8"/>
      <c r="AK118" s="8"/>
      <c r="AL118" s="8"/>
      <c r="AM118" s="8"/>
      <c r="AN118" s="8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331"/>
      <c r="K119" s="332"/>
      <c r="L119" s="260">
        <v>8.0</v>
      </c>
      <c r="M119" s="226" t="str">
        <f>IF(COUNTBLANK(I116:I119)=2,IF(I116&gt;I118,C116,C118),"")</f>
        <v/>
      </c>
      <c r="Q119" s="261"/>
      <c r="R119" s="262"/>
      <c r="S119" s="263"/>
      <c r="AD119" s="447"/>
      <c r="AE119" s="341"/>
      <c r="AF119" s="8"/>
      <c r="AG119" s="8"/>
      <c r="AH119" s="8"/>
      <c r="AI119" s="8"/>
      <c r="AJ119" s="8"/>
      <c r="AK119" s="8"/>
      <c r="AL119" s="8"/>
      <c r="AM119" s="8"/>
      <c r="AN119" s="8"/>
    </row>
    <row r="120" ht="13.5" customHeight="1">
      <c r="H120" s="8"/>
      <c r="I120" s="8"/>
      <c r="J120" s="331"/>
      <c r="K120" s="333"/>
      <c r="L120" s="261"/>
      <c r="Q120" s="261"/>
      <c r="S120" s="259"/>
      <c r="AD120" s="447"/>
      <c r="AE120" s="341"/>
      <c r="AF120" s="8"/>
      <c r="AG120" s="8"/>
      <c r="AH120" s="8"/>
      <c r="AI120" s="8"/>
      <c r="AJ120" s="8"/>
      <c r="AK120" s="8"/>
      <c r="AL120" s="8"/>
      <c r="AM120" s="8"/>
      <c r="AN120" s="8"/>
    </row>
    <row r="121" ht="13.5" customHeight="1">
      <c r="B121" s="315" t="s">
        <v>197</v>
      </c>
      <c r="C121" s="316"/>
      <c r="D121" s="316"/>
      <c r="E121" s="316"/>
      <c r="F121" s="316"/>
      <c r="G121" s="316"/>
      <c r="H121" s="317" t="str">
        <f>H91</f>
        <v>18H00 - 19H30</v>
      </c>
      <c r="I121" s="318"/>
      <c r="J121" s="331"/>
      <c r="K121" s="332"/>
      <c r="L121" s="261"/>
      <c r="M121" s="218" t="str">
        <f>IF(COUNTBLANK(I122:I125)=2,IF(I122&gt;I124,C122,C124),"")</f>
        <v/>
      </c>
      <c r="Q121" s="261"/>
      <c r="R121" s="264"/>
      <c r="S121" s="265"/>
      <c r="T121" s="334"/>
      <c r="AD121" s="447"/>
      <c r="AE121" s="341"/>
      <c r="AF121" s="8"/>
      <c r="AG121" s="8"/>
      <c r="AH121" s="8"/>
      <c r="AI121" s="8"/>
      <c r="AJ121" s="8"/>
      <c r="AK121" s="8"/>
      <c r="AL121" s="8"/>
      <c r="AM121" s="8"/>
      <c r="AN121" s="8"/>
    </row>
    <row r="122" ht="13.5" customHeight="1">
      <c r="A122" s="258" t="s">
        <v>587</v>
      </c>
      <c r="B122" s="319">
        <v>6.0</v>
      </c>
      <c r="C122" s="22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262"/>
      <c r="I122" s="320"/>
      <c r="J122" s="331"/>
      <c r="K122" s="332"/>
      <c r="L122" s="272"/>
      <c r="M122" s="273"/>
      <c r="N122" s="273"/>
      <c r="O122" s="273"/>
      <c r="P122" s="273"/>
      <c r="Q122" s="272"/>
      <c r="R122" s="273"/>
      <c r="S122" s="274"/>
      <c r="T122" s="335"/>
      <c r="AD122" s="447"/>
      <c r="AE122" s="341"/>
      <c r="AF122" s="8"/>
      <c r="AG122" s="8"/>
      <c r="AH122" s="8"/>
      <c r="AI122" s="8"/>
      <c r="AJ122" s="8"/>
      <c r="AK122" s="8"/>
      <c r="AL122" s="8"/>
      <c r="AM122" s="8"/>
      <c r="AN122" s="8"/>
    </row>
    <row r="123" ht="13.5" customHeight="1">
      <c r="B123" s="321"/>
      <c r="G123" s="261"/>
      <c r="I123" s="322"/>
      <c r="J123" s="336"/>
      <c r="K123" s="8"/>
      <c r="L123" s="8"/>
      <c r="M123" s="8"/>
      <c r="T123" s="335"/>
      <c r="AD123" s="447"/>
      <c r="AE123" s="341"/>
      <c r="AF123" s="8"/>
      <c r="AG123" s="8"/>
      <c r="AH123" s="8"/>
      <c r="AI123" s="8"/>
      <c r="AJ123" s="8"/>
      <c r="AK123" s="8"/>
      <c r="AL123" s="8"/>
      <c r="AM123" s="8"/>
      <c r="AN123" s="8"/>
    </row>
    <row r="124" ht="13.5" customHeight="1">
      <c r="A124" s="258" t="s">
        <v>588</v>
      </c>
      <c r="B124" s="321"/>
      <c r="C124" s="323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324"/>
      <c r="I124" s="325"/>
      <c r="J124" s="8"/>
      <c r="K124" s="8"/>
      <c r="L124" s="8"/>
      <c r="M124" s="8"/>
      <c r="T124" s="335"/>
      <c r="U124" s="8"/>
      <c r="V124" s="267" t="s">
        <v>85</v>
      </c>
      <c r="W124" s="269"/>
      <c r="X124" s="269"/>
      <c r="Y124" s="269"/>
      <c r="Z124" s="269"/>
      <c r="AA124" s="269"/>
      <c r="AB124" s="270" t="str">
        <f>AB100</f>
        <v>13H30 - 15H00</v>
      </c>
      <c r="AC124" s="271"/>
      <c r="AD124" s="447"/>
      <c r="AE124" s="341"/>
      <c r="AF124" s="8"/>
      <c r="AG124" s="8"/>
      <c r="AH124" s="8"/>
      <c r="AI124" s="8"/>
      <c r="AJ124" s="8"/>
      <c r="AK124" s="8"/>
      <c r="AL124" s="8"/>
      <c r="AM124" s="8"/>
      <c r="AN124" s="8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8"/>
      <c r="K125" s="8"/>
      <c r="L125" s="8"/>
      <c r="M125" s="8"/>
      <c r="T125" s="335"/>
      <c r="U125" s="8"/>
      <c r="V125" s="276">
        <v>3.0</v>
      </c>
      <c r="W125" s="277" t="str">
        <f>IF(COUNTBLANK(S119:S122)=2,IF(S119&gt;S121,M119,M121),"")</f>
        <v/>
      </c>
      <c r="AA125" s="261"/>
      <c r="AB125" s="262"/>
      <c r="AC125" s="278"/>
      <c r="AD125" s="447"/>
      <c r="AE125" s="341"/>
      <c r="AF125" s="8"/>
      <c r="AG125" s="8"/>
      <c r="AH125" s="8"/>
      <c r="AI125" s="8"/>
      <c r="AJ125" s="8"/>
      <c r="AK125" s="8"/>
      <c r="AL125" s="8"/>
      <c r="AM125" s="8"/>
      <c r="AN125" s="8"/>
    </row>
    <row r="126" ht="13.5" customHeight="1">
      <c r="H126" s="8"/>
      <c r="I126" s="8"/>
      <c r="J126" s="8"/>
      <c r="K126" s="8"/>
      <c r="L126" s="8"/>
      <c r="M126" s="8"/>
      <c r="T126" s="335"/>
      <c r="U126" s="279"/>
      <c r="V126" s="280"/>
      <c r="AA126" s="261"/>
      <c r="AC126" s="281"/>
      <c r="AD126" s="453"/>
      <c r="AE126" s="341"/>
      <c r="AF126" s="8"/>
      <c r="AG126" s="8"/>
      <c r="AH126" s="8"/>
      <c r="AI126" s="8"/>
      <c r="AJ126" s="8"/>
      <c r="AK126" s="8"/>
      <c r="AL126" s="8"/>
      <c r="AM126" s="8"/>
      <c r="AN126" s="8"/>
    </row>
    <row r="127" ht="13.5" customHeight="1">
      <c r="B127" s="315" t="s">
        <v>197</v>
      </c>
      <c r="C127" s="316"/>
      <c r="D127" s="316"/>
      <c r="E127" s="316"/>
      <c r="F127" s="316"/>
      <c r="G127" s="316"/>
      <c r="H127" s="317" t="str">
        <f>H91</f>
        <v>18H00 - 19H30</v>
      </c>
      <c r="I127" s="318"/>
      <c r="J127" s="8"/>
      <c r="T127" s="275"/>
      <c r="U127" s="8"/>
      <c r="V127" s="280"/>
      <c r="W127" s="283" t="str">
        <f>IF(COUNTBLANK(S131:S134)=2,IF(S131&gt;S133,M131,M133),"")</f>
        <v/>
      </c>
      <c r="AA127" s="261"/>
      <c r="AB127" s="284"/>
      <c r="AC127" s="28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ht="13.5" customHeight="1">
      <c r="A128" s="258" t="s">
        <v>589</v>
      </c>
      <c r="B128" s="319">
        <v>7.0</v>
      </c>
      <c r="C128" s="22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262"/>
      <c r="I128" s="320"/>
      <c r="J128" s="258"/>
      <c r="T128" s="275"/>
      <c r="U128" s="8"/>
      <c r="V128" s="287"/>
      <c r="W128" s="288"/>
      <c r="X128" s="288"/>
      <c r="Y128" s="288"/>
      <c r="Z128" s="288"/>
      <c r="AA128" s="289"/>
      <c r="AB128" s="288"/>
      <c r="AC128" s="290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ht="13.5" customHeight="1">
      <c r="B129" s="321"/>
      <c r="G129" s="261"/>
      <c r="I129" s="322"/>
      <c r="J129" s="8"/>
      <c r="K129" s="8"/>
      <c r="T129" s="275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ht="13.5" customHeight="1">
      <c r="A130" s="258" t="s">
        <v>590</v>
      </c>
      <c r="B130" s="321"/>
      <c r="C130" s="323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324"/>
      <c r="I130" s="325"/>
      <c r="J130" s="326"/>
      <c r="K130" s="253"/>
      <c r="L130" s="254" t="s">
        <v>81</v>
      </c>
      <c r="M130" s="255"/>
      <c r="N130" s="255"/>
      <c r="O130" s="255"/>
      <c r="P130" s="255"/>
      <c r="Q130" s="255"/>
      <c r="R130" s="256" t="str">
        <f>R94</f>
        <v>10H15 - 11H45</v>
      </c>
      <c r="S130" s="257"/>
      <c r="T130" s="275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331"/>
      <c r="K131" s="332"/>
      <c r="L131" s="260">
        <v>2.0</v>
      </c>
      <c r="M131" s="226" t="str">
        <f>IF(COUNTBLANK(I128:I131)=2,IF(I128&gt;I130,C128,C130),"")</f>
        <v/>
      </c>
      <c r="Q131" s="261"/>
      <c r="R131" s="262"/>
      <c r="S131" s="263"/>
      <c r="T131" s="275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ht="13.5" customHeight="1">
      <c r="H132" s="8"/>
      <c r="I132" s="8"/>
      <c r="J132" s="331"/>
      <c r="K132" s="333"/>
      <c r="L132" s="261"/>
      <c r="Q132" s="261"/>
      <c r="S132" s="259"/>
      <c r="T132" s="292"/>
      <c r="AD132" s="8"/>
      <c r="AE132" s="8"/>
      <c r="AF132" s="8"/>
      <c r="AG132" s="8"/>
      <c r="AH132" s="8"/>
      <c r="AI132" s="19"/>
      <c r="AJ132" s="8"/>
      <c r="AK132" s="8"/>
      <c r="AL132" s="8"/>
      <c r="AM132" s="8"/>
      <c r="AN132" s="8"/>
    </row>
    <row r="133" ht="13.5" customHeight="1">
      <c r="B133" s="315" t="s">
        <v>197</v>
      </c>
      <c r="C133" s="316"/>
      <c r="D133" s="316"/>
      <c r="E133" s="316"/>
      <c r="F133" s="316"/>
      <c r="G133" s="316"/>
      <c r="H133" s="317" t="str">
        <f>H91</f>
        <v>18H00 - 19H30</v>
      </c>
      <c r="I133" s="318"/>
      <c r="J133" s="331"/>
      <c r="K133" s="332"/>
      <c r="L133" s="261"/>
      <c r="M133" s="218" t="str">
        <f>IF(COUNTBLANK(I134:I137)=2,IF(I134&gt;I136,C134,C136),"")</f>
        <v/>
      </c>
      <c r="Q133" s="261"/>
      <c r="R133" s="264"/>
      <c r="S133" s="265"/>
      <c r="T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ht="13.5" customHeight="1">
      <c r="A134" s="258" t="s">
        <v>591</v>
      </c>
      <c r="B134" s="319">
        <v>8.0</v>
      </c>
      <c r="C134" s="22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262"/>
      <c r="I134" s="320"/>
      <c r="J134" s="331"/>
      <c r="K134" s="332"/>
      <c r="L134" s="272"/>
      <c r="M134" s="273"/>
      <c r="N134" s="273"/>
      <c r="O134" s="273"/>
      <c r="P134" s="273"/>
      <c r="Q134" s="272"/>
      <c r="R134" s="273"/>
      <c r="S134" s="274"/>
      <c r="T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ht="13.5" customHeight="1">
      <c r="B135" s="321"/>
      <c r="G135" s="261"/>
      <c r="I135" s="322"/>
      <c r="J135" s="336"/>
      <c r="K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ht="13.5" customHeight="1">
      <c r="A136" s="258" t="s">
        <v>592</v>
      </c>
      <c r="B136" s="321"/>
      <c r="C136" s="323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324"/>
      <c r="I136" s="325"/>
      <c r="J136" s="8"/>
      <c r="K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N136" s="8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25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N137" s="8"/>
    </row>
    <row r="138" ht="27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ht="27.0" hidden="1" customHeight="1">
      <c r="A139" s="38" t="s">
        <v>593</v>
      </c>
    </row>
    <row r="140" ht="27.0" hidden="1" customHeight="1">
      <c r="H140" s="8"/>
      <c r="I140" s="8"/>
      <c r="J140" s="8"/>
      <c r="K140" s="8"/>
      <c r="L140" s="8"/>
      <c r="M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ht="13.5" hidden="1" customHeight="1">
      <c r="A141" s="8"/>
      <c r="B141" s="8"/>
      <c r="C141" s="8"/>
      <c r="D141" s="8"/>
      <c r="E141" s="8"/>
      <c r="F141" s="8"/>
      <c r="G141" s="8"/>
      <c r="H141" s="8"/>
      <c r="I141" s="8"/>
      <c r="L141" s="267" t="s">
        <v>85</v>
      </c>
      <c r="M141" s="269"/>
      <c r="N141" s="269"/>
      <c r="O141" s="269"/>
      <c r="P141" s="269"/>
      <c r="Q141" s="269"/>
      <c r="R141" s="311"/>
      <c r="S141" s="271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N141" s="8"/>
    </row>
    <row r="142" ht="13.5" hidden="1" customHeight="1">
      <c r="A142" s="8"/>
      <c r="B142" s="8"/>
      <c r="C142" s="8"/>
      <c r="D142" s="8"/>
      <c r="E142" s="8"/>
      <c r="F142" s="8"/>
      <c r="G142" s="8"/>
      <c r="J142" s="258" t="s">
        <v>594</v>
      </c>
      <c r="L142" s="312"/>
      <c r="M142" s="277" t="str">
        <f>IFERROR(VLOOKUP(J142,$L$60:$Q$63,2,FALSE),IFERROR(VLOOKUP(J142,$V$60:$AA$63,2,FALSE),IFERROR(VLOOKUP(J142,$B$60:$G$63,2,FALSE),IFERROR(VLOOKUP(J142,$AF$60:$AK$63,2,FALSE),""))))</f>
        <v>-</v>
      </c>
      <c r="Q142" s="261"/>
      <c r="R142" s="262"/>
      <c r="S142" s="27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N142" s="8"/>
    </row>
    <row r="143" ht="13.5" hidden="1" customHeight="1">
      <c r="A143" s="8"/>
      <c r="B143" s="8"/>
      <c r="C143" s="8"/>
      <c r="D143" s="8"/>
      <c r="E143" s="8"/>
      <c r="F143" s="8"/>
      <c r="G143" s="8"/>
      <c r="L143" s="280"/>
      <c r="Q143" s="261"/>
      <c r="S143" s="281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N143" s="8"/>
    </row>
    <row r="144" ht="13.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258" t="s">
        <v>595</v>
      </c>
      <c r="L144" s="280"/>
      <c r="M144" s="283" t="str">
        <f>IFERROR(VLOOKUP(J144,$L$60:$Q$63,2,FALSE),IFERROR(VLOOKUP(J144,$V$60:$AA$63,2,FALSE),IFERROR(VLOOKUP(J144,$B$60:$G$63,2,FALSE),IFERROR(VLOOKUP(J144,$AF$60:$AK$63,2,FALSE),""))))</f>
        <v>-</v>
      </c>
      <c r="Q144" s="261"/>
      <c r="R144" s="284"/>
      <c r="S144" s="285"/>
      <c r="T144" s="286"/>
      <c r="U144" s="8"/>
      <c r="V144" s="8"/>
      <c r="W144" s="8"/>
      <c r="X144" s="8"/>
      <c r="Y144" s="8"/>
      <c r="Z144" s="8"/>
      <c r="AA144" s="8"/>
      <c r="AB144" s="8"/>
      <c r="AC144" s="8"/>
      <c r="AN144" s="8"/>
    </row>
    <row r="145" ht="13.5" hidden="1" customHeight="1">
      <c r="A145" s="8"/>
      <c r="B145" s="8"/>
      <c r="C145" s="8"/>
      <c r="D145" s="8"/>
      <c r="E145" s="8"/>
      <c r="F145" s="8"/>
      <c r="G145" s="8"/>
      <c r="H145" s="8"/>
      <c r="I145" s="8"/>
      <c r="L145" s="287"/>
      <c r="M145" s="288"/>
      <c r="N145" s="288"/>
      <c r="O145" s="288"/>
      <c r="P145" s="288"/>
      <c r="Q145" s="289"/>
      <c r="R145" s="288"/>
      <c r="S145" s="290"/>
      <c r="T145" s="291"/>
      <c r="U145" s="8"/>
      <c r="V145" s="8"/>
      <c r="W145" s="8"/>
      <c r="X145" s="8"/>
      <c r="Y145" s="8"/>
      <c r="Z145" s="8"/>
      <c r="AA145" s="8"/>
      <c r="AB145" s="8"/>
      <c r="AC145" s="8"/>
      <c r="AN145" s="8"/>
    </row>
    <row r="146" ht="13.5" hidden="1" customHeight="1">
      <c r="A146" s="8"/>
      <c r="B146" s="8"/>
      <c r="C146" s="8"/>
      <c r="D146" s="8"/>
      <c r="E146" s="8"/>
      <c r="F146" s="8"/>
      <c r="G146" s="8"/>
      <c r="H146" s="8"/>
      <c r="I146" s="8"/>
      <c r="L146" s="8"/>
      <c r="M146" s="8"/>
      <c r="N146" s="8"/>
      <c r="O146" s="8"/>
      <c r="P146" s="8"/>
      <c r="Q146" s="8"/>
      <c r="R146" s="8"/>
      <c r="S146" s="8"/>
      <c r="T146" s="293"/>
      <c r="U146" s="8"/>
      <c r="V146" s="294"/>
      <c r="W146" s="294"/>
      <c r="X146" s="294"/>
      <c r="Y146" s="294"/>
      <c r="Z146" s="294"/>
      <c r="AA146" s="294"/>
      <c r="AB146" s="294"/>
      <c r="AC146" s="294"/>
      <c r="AN146" s="8"/>
    </row>
    <row r="147" ht="13.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258"/>
      <c r="L147" s="8"/>
      <c r="M147" s="8"/>
      <c r="N147" s="8"/>
      <c r="O147" s="8"/>
      <c r="P147" s="8"/>
      <c r="Q147" s="8"/>
      <c r="R147" s="8"/>
      <c r="S147" s="8"/>
      <c r="T147" s="293"/>
      <c r="U147" s="295"/>
      <c r="V147" s="296" t="s">
        <v>89</v>
      </c>
      <c r="W147" s="297"/>
      <c r="X147" s="297"/>
      <c r="Y147" s="297"/>
      <c r="Z147" s="297"/>
      <c r="AA147" s="297"/>
      <c r="AB147" s="313"/>
      <c r="AC147" s="299"/>
      <c r="AN147" s="8"/>
    </row>
    <row r="148" ht="13.5" hidden="1" customHeight="1">
      <c r="A148" s="8"/>
      <c r="B148" s="8"/>
      <c r="C148" s="8"/>
      <c r="D148" s="8"/>
      <c r="E148" s="8"/>
      <c r="F148" s="8"/>
      <c r="G148" s="8"/>
      <c r="H148" s="8"/>
      <c r="I148" s="8"/>
      <c r="L148" s="8"/>
      <c r="M148" s="8"/>
      <c r="N148" s="8"/>
      <c r="O148" s="8"/>
      <c r="P148" s="8"/>
      <c r="Q148" s="8"/>
      <c r="R148" s="8"/>
      <c r="S148" s="8"/>
      <c r="T148" s="293"/>
      <c r="U148" s="295"/>
      <c r="V148" s="314">
        <v>1.0</v>
      </c>
      <c r="W148" s="277" t="str">
        <f>IF(COUNTBLANK(S142:S145)=2,IF(S142&gt;S144,M142,M144),"")</f>
        <v/>
      </c>
      <c r="AA148" s="261"/>
      <c r="AB148" s="262"/>
      <c r="AC148" s="301"/>
      <c r="AN148" s="8"/>
    </row>
    <row r="149" ht="13.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93"/>
      <c r="U149" s="302"/>
      <c r="V149" s="261"/>
      <c r="AA149" s="261"/>
      <c r="AC149" s="303"/>
      <c r="AN149" s="8"/>
    </row>
    <row r="150" ht="13.5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293"/>
      <c r="U150" s="295"/>
      <c r="V150" s="261"/>
      <c r="W150" s="304" t="str">
        <f>IF(COUNTBLANK(S154:S157)=2,IF(S154&gt;S156,M154,M156),"")</f>
        <v/>
      </c>
      <c r="AA150" s="261"/>
      <c r="AB150" s="305"/>
      <c r="AC150" s="306"/>
      <c r="AN150" s="8"/>
    </row>
    <row r="151" ht="13.5" hidden="1" customHeight="1">
      <c r="A151" s="8"/>
      <c r="B151" s="8"/>
      <c r="C151" s="8"/>
      <c r="D151" s="8"/>
      <c r="E151" s="8"/>
      <c r="F151" s="8"/>
      <c r="G151" s="8"/>
      <c r="H151" s="8"/>
      <c r="I151" s="8"/>
      <c r="L151" s="8"/>
      <c r="M151" s="8"/>
      <c r="N151" s="8"/>
      <c r="O151" s="8"/>
      <c r="P151" s="8"/>
      <c r="Q151" s="8"/>
      <c r="R151" s="8"/>
      <c r="S151" s="8"/>
      <c r="T151" s="293"/>
      <c r="U151" s="295"/>
      <c r="V151" s="307"/>
      <c r="W151" s="308"/>
      <c r="X151" s="308"/>
      <c r="Y151" s="308"/>
      <c r="Z151" s="308"/>
      <c r="AA151" s="307"/>
      <c r="AB151" s="308"/>
      <c r="AC151" s="299"/>
      <c r="AN151" s="8"/>
    </row>
    <row r="152" ht="13.5" hidden="1" customHeight="1">
      <c r="A152" s="8"/>
      <c r="B152" s="8"/>
      <c r="C152" s="8"/>
      <c r="D152" s="8"/>
      <c r="E152" s="8"/>
      <c r="F152" s="8"/>
      <c r="G152" s="8"/>
      <c r="H152" s="8"/>
      <c r="I152" s="8"/>
      <c r="L152" s="8"/>
      <c r="M152" s="8"/>
      <c r="N152" s="8"/>
      <c r="O152" s="8"/>
      <c r="P152" s="8"/>
      <c r="Q152" s="8"/>
      <c r="R152" s="8"/>
      <c r="S152" s="8"/>
      <c r="T152" s="293"/>
      <c r="U152" s="8"/>
      <c r="V152" s="8"/>
      <c r="W152" s="8"/>
      <c r="X152" s="8"/>
      <c r="Y152" s="8"/>
      <c r="Z152" s="8"/>
      <c r="AA152" s="8"/>
      <c r="AB152" s="8"/>
      <c r="AC152" s="8"/>
      <c r="AN152" s="8"/>
    </row>
    <row r="153" ht="13.5" hidden="1" customHeight="1">
      <c r="A153" s="8"/>
      <c r="B153" s="8"/>
      <c r="C153" s="8"/>
      <c r="D153" s="8"/>
      <c r="E153" s="8"/>
      <c r="F153" s="8"/>
      <c r="G153" s="8"/>
      <c r="H153" s="8"/>
      <c r="I153" s="8"/>
      <c r="L153" s="267" t="s">
        <v>85</v>
      </c>
      <c r="M153" s="269"/>
      <c r="N153" s="269"/>
      <c r="O153" s="269"/>
      <c r="P153" s="269"/>
      <c r="Q153" s="269"/>
      <c r="R153" s="311"/>
      <c r="S153" s="271"/>
      <c r="T153" s="309"/>
      <c r="U153" s="8"/>
      <c r="V153" s="8"/>
      <c r="W153" s="8"/>
      <c r="X153" s="8"/>
      <c r="Y153" s="8"/>
      <c r="Z153" s="8"/>
      <c r="AA153" s="8"/>
      <c r="AB153" s="8"/>
      <c r="AC153" s="8"/>
      <c r="AN153" s="8"/>
    </row>
    <row r="154" ht="13.5" hidden="1" customHeight="1">
      <c r="A154" s="8"/>
      <c r="B154" s="8"/>
      <c r="C154" s="8"/>
      <c r="D154" s="8"/>
      <c r="E154" s="8"/>
      <c r="F154" s="8"/>
      <c r="G154" s="8"/>
      <c r="H154" s="8"/>
      <c r="I154" s="8"/>
      <c r="J154" s="258" t="s">
        <v>596</v>
      </c>
      <c r="L154" s="312"/>
      <c r="M154" s="277" t="str">
        <f>IFERROR(VLOOKUP(J154,$L$60:$Q$63,2,FALSE),IFERROR(VLOOKUP(J154,$V$60:$AA$63,2,FALSE),IFERROR(VLOOKUP(J154,$B$60:$G$63,2,FALSE),IFERROR(VLOOKUP(J154,$AF$60:$AK$63,2,FALSE),""))))</f>
        <v>-</v>
      </c>
      <c r="Q154" s="261"/>
      <c r="R154" s="262"/>
      <c r="S154" s="278"/>
      <c r="T154" s="309"/>
      <c r="U154" s="8"/>
      <c r="V154" s="8"/>
      <c r="W154" s="8"/>
      <c r="X154" s="8"/>
      <c r="Y154" s="8"/>
      <c r="Z154" s="8"/>
      <c r="AA154" s="8"/>
      <c r="AB154" s="8"/>
      <c r="AC154" s="8"/>
      <c r="AN154" s="8"/>
    </row>
    <row r="155" ht="13.5" hidden="1" customHeight="1">
      <c r="A155" s="8"/>
      <c r="B155" s="8"/>
      <c r="C155" s="8"/>
      <c r="D155" s="8"/>
      <c r="E155" s="8"/>
      <c r="F155" s="8"/>
      <c r="G155" s="8"/>
      <c r="H155" s="8"/>
      <c r="I155" s="8"/>
      <c r="L155" s="280"/>
      <c r="Q155" s="261"/>
      <c r="S155" s="281"/>
      <c r="T155" s="310"/>
      <c r="U155" s="8"/>
      <c r="V155" s="8"/>
      <c r="W155" s="8"/>
      <c r="X155" s="8"/>
      <c r="Y155" s="8"/>
      <c r="Z155" s="8"/>
      <c r="AA155" s="8"/>
      <c r="AB155" s="8"/>
      <c r="AC155" s="8"/>
      <c r="AN155" s="8"/>
    </row>
    <row r="156" ht="13.5" hidden="1" customHeight="1">
      <c r="A156" s="8"/>
      <c r="B156" s="8"/>
      <c r="C156" s="8"/>
      <c r="D156" s="8"/>
      <c r="E156" s="8"/>
      <c r="F156" s="8"/>
      <c r="G156" s="8"/>
      <c r="H156" s="8"/>
      <c r="I156" s="8"/>
      <c r="J156" s="258" t="s">
        <v>597</v>
      </c>
      <c r="L156" s="280"/>
      <c r="M156" s="283" t="str">
        <f>IFERROR(VLOOKUP(J156,$L$60:$Q$63,2,FALSE),IFERROR(VLOOKUP(J156,$V$60:$AA$63,2,FALSE),IFERROR(VLOOKUP(J156,$B$60:$G$63,2,FALSE),IFERROR(VLOOKUP(J156,$AF$60:$AK$63,2,FALSE),""))))</f>
        <v>-</v>
      </c>
      <c r="Q156" s="261"/>
      <c r="R156" s="284"/>
      <c r="S156" s="285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N156" s="8"/>
    </row>
    <row r="157" ht="13.5" hidden="1" customHeight="1">
      <c r="A157" s="8"/>
      <c r="B157" s="8"/>
      <c r="C157" s="8"/>
      <c r="D157" s="8"/>
      <c r="E157" s="8"/>
      <c r="F157" s="8"/>
      <c r="G157" s="8"/>
      <c r="H157" s="8"/>
      <c r="I157" s="8"/>
      <c r="L157" s="287"/>
      <c r="M157" s="288"/>
      <c r="N157" s="288"/>
      <c r="O157" s="288"/>
      <c r="P157" s="288"/>
      <c r="Q157" s="289"/>
      <c r="R157" s="288"/>
      <c r="S157" s="290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N157" s="8"/>
    </row>
    <row r="158" ht="27.0" hidden="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</sheetData>
  <mergeCells count="579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M79:Q79"/>
    <mergeCell ref="M80:Q80"/>
    <mergeCell ref="M81:Q81"/>
    <mergeCell ref="R81:S81"/>
    <mergeCell ref="AG79:AK79"/>
    <mergeCell ref="AG80:AK80"/>
    <mergeCell ref="AG81:AK81"/>
    <mergeCell ref="AL81:AM81"/>
    <mergeCell ref="AG83:AK83"/>
    <mergeCell ref="AG84:AK84"/>
    <mergeCell ref="AG85:AK85"/>
    <mergeCell ref="AG86:AK86"/>
    <mergeCell ref="C79:G79"/>
    <mergeCell ref="L79:L80"/>
    <mergeCell ref="V79:V80"/>
    <mergeCell ref="W79:AA79"/>
    <mergeCell ref="AF79:AF80"/>
    <mergeCell ref="C80:G80"/>
    <mergeCell ref="W80:AA80"/>
    <mergeCell ref="M83:Q83"/>
    <mergeCell ref="M84:Q84"/>
    <mergeCell ref="M85:Q85"/>
    <mergeCell ref="M86:Q86"/>
    <mergeCell ref="W85:AA85"/>
    <mergeCell ref="W86:AA86"/>
    <mergeCell ref="A89:AN89"/>
    <mergeCell ref="C81:G81"/>
    <mergeCell ref="H81:I81"/>
    <mergeCell ref="W81:AA81"/>
    <mergeCell ref="AB81:AC81"/>
    <mergeCell ref="C83:G83"/>
    <mergeCell ref="W83:AA83"/>
    <mergeCell ref="W84:AA84"/>
    <mergeCell ref="H92:H93"/>
    <mergeCell ref="I92:I93"/>
    <mergeCell ref="R94:S94"/>
    <mergeCell ref="C92:G93"/>
    <mergeCell ref="C94:G95"/>
    <mergeCell ref="M97:Q98"/>
    <mergeCell ref="R97:R98"/>
    <mergeCell ref="H94:H95"/>
    <mergeCell ref="I94:I95"/>
    <mergeCell ref="L95:L98"/>
    <mergeCell ref="M95:Q96"/>
    <mergeCell ref="R95:R96"/>
    <mergeCell ref="S95:S96"/>
    <mergeCell ref="H97:I97"/>
    <mergeCell ref="S97:S98"/>
    <mergeCell ref="W101:AA102"/>
    <mergeCell ref="W103:AA104"/>
    <mergeCell ref="AB103:AB104"/>
    <mergeCell ref="AC103:AC104"/>
    <mergeCell ref="H100:H101"/>
    <mergeCell ref="I100:I101"/>
    <mergeCell ref="AB100:AC100"/>
    <mergeCell ref="V101:V104"/>
    <mergeCell ref="AB101:AB102"/>
    <mergeCell ref="AC101:AC102"/>
    <mergeCell ref="H103:I103"/>
    <mergeCell ref="A104:A105"/>
    <mergeCell ref="B104:B107"/>
    <mergeCell ref="C104:G105"/>
    <mergeCell ref="H104:H105"/>
    <mergeCell ref="I104:I105"/>
    <mergeCell ref="A106:A107"/>
    <mergeCell ref="C106:G107"/>
    <mergeCell ref="A134:A135"/>
    <mergeCell ref="A136:A137"/>
    <mergeCell ref="A122:A123"/>
    <mergeCell ref="B122:B125"/>
    <mergeCell ref="A124:A125"/>
    <mergeCell ref="A128:A129"/>
    <mergeCell ref="B128:B131"/>
    <mergeCell ref="A130:A131"/>
    <mergeCell ref="B134:B137"/>
    <mergeCell ref="C110:G111"/>
    <mergeCell ref="C112:G113"/>
    <mergeCell ref="A116:A117"/>
    <mergeCell ref="B116:B119"/>
    <mergeCell ref="H116:H117"/>
    <mergeCell ref="I116:I117"/>
    <mergeCell ref="A118:A119"/>
    <mergeCell ref="C116:G117"/>
    <mergeCell ref="C118:G119"/>
    <mergeCell ref="L119:L122"/>
    <mergeCell ref="H121:I121"/>
    <mergeCell ref="M121:Q122"/>
    <mergeCell ref="R121:R122"/>
    <mergeCell ref="S121:S122"/>
    <mergeCell ref="R130:S130"/>
    <mergeCell ref="M131:Q132"/>
    <mergeCell ref="R131:R132"/>
    <mergeCell ref="S131:S132"/>
    <mergeCell ref="M133:Q134"/>
    <mergeCell ref="R133:R134"/>
    <mergeCell ref="S133:S134"/>
    <mergeCell ref="C122:G123"/>
    <mergeCell ref="H122:H123"/>
    <mergeCell ref="I122:I123"/>
    <mergeCell ref="C124:G125"/>
    <mergeCell ref="H124:H125"/>
    <mergeCell ref="I124:I125"/>
    <mergeCell ref="V125:V128"/>
    <mergeCell ref="I130:I131"/>
    <mergeCell ref="H133:I133"/>
    <mergeCell ref="C134:G135"/>
    <mergeCell ref="H134:H135"/>
    <mergeCell ref="I134:I135"/>
    <mergeCell ref="C136:G137"/>
    <mergeCell ref="H136:H137"/>
    <mergeCell ref="I136:I137"/>
    <mergeCell ref="H127:I127"/>
    <mergeCell ref="C128:G129"/>
    <mergeCell ref="H128:H129"/>
    <mergeCell ref="I128:I129"/>
    <mergeCell ref="C130:G131"/>
    <mergeCell ref="H130:H131"/>
    <mergeCell ref="L131:L134"/>
    <mergeCell ref="M142:Q143"/>
    <mergeCell ref="M144:Q145"/>
    <mergeCell ref="J147:K148"/>
    <mergeCell ref="J154:K155"/>
    <mergeCell ref="L154:L157"/>
    <mergeCell ref="M154:Q155"/>
    <mergeCell ref="J156:K157"/>
    <mergeCell ref="M156:Q157"/>
    <mergeCell ref="AB127:AB128"/>
    <mergeCell ref="AC127:AC128"/>
    <mergeCell ref="A139:AN139"/>
    <mergeCell ref="R141:S141"/>
    <mergeCell ref="J142:K143"/>
    <mergeCell ref="L142:L145"/>
    <mergeCell ref="J144:K145"/>
    <mergeCell ref="T144:T145"/>
    <mergeCell ref="AB150:AB151"/>
    <mergeCell ref="AC150:AC151"/>
    <mergeCell ref="R144:R145"/>
    <mergeCell ref="S144:S145"/>
    <mergeCell ref="AB147:AC147"/>
    <mergeCell ref="W148:AA149"/>
    <mergeCell ref="AB148:AB149"/>
    <mergeCell ref="AC148:AC149"/>
    <mergeCell ref="W150:AA151"/>
    <mergeCell ref="R156:R157"/>
    <mergeCell ref="S156:S157"/>
    <mergeCell ref="R142:R143"/>
    <mergeCell ref="S142:S143"/>
    <mergeCell ref="V148:V151"/>
    <mergeCell ref="R153:S153"/>
    <mergeCell ref="R154:R155"/>
    <mergeCell ref="S154:S155"/>
    <mergeCell ref="T154:T155"/>
    <mergeCell ref="M107:Q108"/>
    <mergeCell ref="M109:Q110"/>
    <mergeCell ref="H106:H107"/>
    <mergeCell ref="I106:I107"/>
    <mergeCell ref="R106:S106"/>
    <mergeCell ref="L107:L110"/>
    <mergeCell ref="R107:R108"/>
    <mergeCell ref="S107:S108"/>
    <mergeCell ref="H109:I109"/>
    <mergeCell ref="R109:R110"/>
    <mergeCell ref="S109:S110"/>
    <mergeCell ref="A110:A111"/>
    <mergeCell ref="B110:B113"/>
    <mergeCell ref="H110:H111"/>
    <mergeCell ref="I110:I111"/>
    <mergeCell ref="A112:A113"/>
    <mergeCell ref="AL115:AL116"/>
    <mergeCell ref="AM115:AM116"/>
    <mergeCell ref="H112:H113"/>
    <mergeCell ref="I112:I113"/>
    <mergeCell ref="AL112:AM112"/>
    <mergeCell ref="AF113:AF116"/>
    <mergeCell ref="AL113:AL114"/>
    <mergeCell ref="AM113:AM114"/>
    <mergeCell ref="H115:I115"/>
    <mergeCell ref="H118:H119"/>
    <mergeCell ref="I118:I119"/>
    <mergeCell ref="R118:S118"/>
    <mergeCell ref="M119:Q120"/>
    <mergeCell ref="R119:R120"/>
    <mergeCell ref="S119:S120"/>
    <mergeCell ref="AG113:AK114"/>
    <mergeCell ref="AG115:AK116"/>
    <mergeCell ref="AB124:AC124"/>
    <mergeCell ref="W125:AA126"/>
    <mergeCell ref="AB125:AB126"/>
    <mergeCell ref="AC125:AC126"/>
    <mergeCell ref="W127:AA128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60:AA60"/>
    <mergeCell ref="W61:AA61"/>
    <mergeCell ref="W62:AA62"/>
    <mergeCell ref="W63:AA63"/>
    <mergeCell ref="V65:AC65"/>
    <mergeCell ref="W67:AA67"/>
    <mergeCell ref="W68:AA68"/>
    <mergeCell ref="M61:Q61"/>
    <mergeCell ref="M62:Q62"/>
    <mergeCell ref="M63:Q63"/>
    <mergeCell ref="L65:S65"/>
    <mergeCell ref="M67:Q67"/>
    <mergeCell ref="V67:V68"/>
    <mergeCell ref="M68:Q68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B67:B68"/>
    <mergeCell ref="B69:B70"/>
    <mergeCell ref="AG68:AK68"/>
    <mergeCell ref="AG69:AK69"/>
    <mergeCell ref="AG61:AK61"/>
    <mergeCell ref="AG62:AK62"/>
    <mergeCell ref="AG63:AK63"/>
    <mergeCell ref="AF65:AM65"/>
    <mergeCell ref="AF67:AF68"/>
    <mergeCell ref="AG67:AK67"/>
    <mergeCell ref="AF69:AF70"/>
    <mergeCell ref="AG70:AK70"/>
    <mergeCell ref="M71:Q71"/>
    <mergeCell ref="R71:S71"/>
    <mergeCell ref="W71:AA71"/>
    <mergeCell ref="AB71:AC71"/>
    <mergeCell ref="AG71:AK71"/>
    <mergeCell ref="AL71:AM71"/>
    <mergeCell ref="L67:L68"/>
    <mergeCell ref="L69:L70"/>
    <mergeCell ref="M69:Q69"/>
    <mergeCell ref="V69:V70"/>
    <mergeCell ref="W69:AA69"/>
    <mergeCell ref="M70:Q70"/>
    <mergeCell ref="W70:AA70"/>
    <mergeCell ref="C60:G60"/>
    <mergeCell ref="C61:G61"/>
    <mergeCell ref="C62:G62"/>
    <mergeCell ref="C63:G63"/>
    <mergeCell ref="B65:I65"/>
    <mergeCell ref="C67:G67"/>
    <mergeCell ref="C68:G68"/>
    <mergeCell ref="M73:Q73"/>
    <mergeCell ref="V73:V74"/>
    <mergeCell ref="W73:AA73"/>
    <mergeCell ref="AF73:AF74"/>
    <mergeCell ref="AG73:AK73"/>
    <mergeCell ref="M74:Q74"/>
    <mergeCell ref="W74:AA74"/>
    <mergeCell ref="AG74:AK74"/>
    <mergeCell ref="B73:B74"/>
    <mergeCell ref="B75:B76"/>
    <mergeCell ref="B79:B80"/>
    <mergeCell ref="W75:AA75"/>
    <mergeCell ref="W76:AA76"/>
    <mergeCell ref="W77:AA77"/>
    <mergeCell ref="AB77:AC77"/>
    <mergeCell ref="AG77:AK77"/>
    <mergeCell ref="AL77:AM77"/>
    <mergeCell ref="L73:L74"/>
    <mergeCell ref="L75:L76"/>
    <mergeCell ref="M75:Q75"/>
    <mergeCell ref="V75:V76"/>
    <mergeCell ref="AF75:AF76"/>
    <mergeCell ref="AG75:AK75"/>
    <mergeCell ref="M76:Q76"/>
    <mergeCell ref="AG76:AK76"/>
    <mergeCell ref="C76:G76"/>
    <mergeCell ref="C77:G77"/>
    <mergeCell ref="H77:I77"/>
    <mergeCell ref="M77:Q77"/>
    <mergeCell ref="R77:S77"/>
    <mergeCell ref="C69:G69"/>
    <mergeCell ref="C70:G70"/>
    <mergeCell ref="C71:G71"/>
    <mergeCell ref="H71:I71"/>
    <mergeCell ref="C73:G73"/>
    <mergeCell ref="C74:G74"/>
    <mergeCell ref="C75:G75"/>
    <mergeCell ref="C84:G84"/>
    <mergeCell ref="C85:G85"/>
    <mergeCell ref="C86:G86"/>
    <mergeCell ref="H91:I91"/>
    <mergeCell ref="A92:A93"/>
    <mergeCell ref="B92:B95"/>
    <mergeCell ref="A94:A95"/>
    <mergeCell ref="A98:A99"/>
    <mergeCell ref="B98:B101"/>
    <mergeCell ref="C98:G99"/>
    <mergeCell ref="H98:H99"/>
    <mergeCell ref="I98:I99"/>
    <mergeCell ref="A100:A101"/>
    <mergeCell ref="C100:G101"/>
  </mergeCells>
  <conditionalFormatting sqref="A1:AN158">
    <cfRule type="cellIs" dxfId="0" priority="1" operator="equal">
      <formula>"Office"</formula>
    </cfRule>
  </conditionalFormatting>
  <printOptions gridLines="1" horizontalCentered="1"/>
  <pageMargins bottom="2.600166379693939" footer="0.0" header="0.0" left="0.25" right="0.25" top="0.75"/>
  <pageSetup fitToHeight="0" paperSize="8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598</v>
      </c>
    </row>
    <row r="3" ht="27.0" customHeight="1">
      <c r="A3" s="7" t="s">
        <v>599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490" t="s">
        <v>4</v>
      </c>
      <c r="H7" s="481"/>
      <c r="I7" s="491" t="s">
        <v>5</v>
      </c>
      <c r="J7" s="483"/>
      <c r="K7" s="483"/>
      <c r="L7" s="483"/>
      <c r="M7" s="483"/>
      <c r="N7" s="481"/>
      <c r="O7" s="491" t="s">
        <v>6</v>
      </c>
      <c r="P7" s="483"/>
      <c r="Q7" s="483"/>
      <c r="R7" s="483"/>
      <c r="S7" s="481"/>
      <c r="T7" s="484"/>
      <c r="U7" s="485"/>
      <c r="V7" s="492" t="s">
        <v>4</v>
      </c>
      <c r="W7" s="481"/>
      <c r="X7" s="491" t="s">
        <v>5</v>
      </c>
      <c r="Y7" s="483"/>
      <c r="Z7" s="483"/>
      <c r="AA7" s="483"/>
      <c r="AB7" s="481"/>
      <c r="AC7" s="491" t="s">
        <v>6</v>
      </c>
      <c r="AD7" s="483"/>
      <c r="AE7" s="483"/>
      <c r="AF7" s="483"/>
      <c r="AG7" s="483"/>
      <c r="AH7" s="481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353" t="s">
        <v>43</v>
      </c>
      <c r="I8" s="26" t="s">
        <v>600</v>
      </c>
      <c r="O8" s="26" t="s">
        <v>42</v>
      </c>
      <c r="S8" s="22"/>
      <c r="T8" s="465"/>
      <c r="U8" s="466"/>
      <c r="V8" s="359" t="s">
        <v>122</v>
      </c>
      <c r="X8" s="26" t="s">
        <v>601</v>
      </c>
      <c r="AC8" s="26" t="s">
        <v>39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360" t="s">
        <v>140</v>
      </c>
      <c r="I9" s="31" t="s">
        <v>602</v>
      </c>
      <c r="O9" s="31" t="s">
        <v>39</v>
      </c>
      <c r="S9" s="29"/>
      <c r="T9" s="465"/>
      <c r="U9" s="466"/>
      <c r="V9" s="364" t="s">
        <v>29</v>
      </c>
      <c r="X9" s="31" t="s">
        <v>603</v>
      </c>
      <c r="AC9" s="31" t="s">
        <v>9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353" t="s">
        <v>25</v>
      </c>
      <c r="I10" s="26" t="s">
        <v>604</v>
      </c>
      <c r="O10" s="26" t="s">
        <v>605</v>
      </c>
      <c r="S10" s="22"/>
      <c r="T10" s="465"/>
      <c r="U10" s="466"/>
      <c r="V10" s="359" t="s">
        <v>10</v>
      </c>
      <c r="X10" s="26" t="s">
        <v>606</v>
      </c>
      <c r="AC10" s="26" t="s">
        <v>607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360" t="s">
        <v>31</v>
      </c>
      <c r="I11" s="31" t="s">
        <v>608</v>
      </c>
      <c r="O11" s="31" t="s">
        <v>609</v>
      </c>
      <c r="S11" s="29"/>
      <c r="T11" s="465"/>
      <c r="U11" s="466"/>
      <c r="V11" s="364" t="s">
        <v>138</v>
      </c>
      <c r="X11" s="31" t="s">
        <v>610</v>
      </c>
      <c r="AC11" s="31" t="s">
        <v>126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353" t="s">
        <v>157</v>
      </c>
      <c r="I12" s="26" t="s">
        <v>611</v>
      </c>
      <c r="O12" s="26" t="s">
        <v>136</v>
      </c>
      <c r="S12" s="22"/>
      <c r="T12" s="465"/>
      <c r="U12" s="466"/>
      <c r="V12" s="359" t="s">
        <v>37</v>
      </c>
      <c r="X12" s="26" t="s">
        <v>612</v>
      </c>
      <c r="AC12" s="26" t="s">
        <v>12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360" t="s">
        <v>118</v>
      </c>
      <c r="I13" s="31" t="s">
        <v>613</v>
      </c>
      <c r="O13" s="31" t="s">
        <v>36</v>
      </c>
      <c r="S13" s="29"/>
      <c r="T13" s="465"/>
      <c r="U13" s="466"/>
      <c r="V13" s="364" t="s">
        <v>120</v>
      </c>
      <c r="X13" s="31" t="s">
        <v>614</v>
      </c>
      <c r="AC13" s="31" t="s">
        <v>42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353" t="s">
        <v>13</v>
      </c>
      <c r="I14" s="26" t="s">
        <v>615</v>
      </c>
      <c r="O14" s="26" t="s">
        <v>42</v>
      </c>
      <c r="S14" s="22"/>
      <c r="T14" s="465"/>
      <c r="U14" s="466"/>
      <c r="V14" s="359" t="s">
        <v>20</v>
      </c>
      <c r="X14" s="26" t="s">
        <v>616</v>
      </c>
      <c r="AC14" s="26" t="s">
        <v>240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360" t="s">
        <v>131</v>
      </c>
      <c r="I15" s="31" t="s">
        <v>617</v>
      </c>
      <c r="O15" s="31" t="s">
        <v>12</v>
      </c>
      <c r="S15" s="29"/>
      <c r="T15" s="465"/>
      <c r="U15" s="466"/>
      <c r="V15" s="364" t="s">
        <v>45</v>
      </c>
      <c r="X15" s="31" t="s">
        <v>618</v>
      </c>
      <c r="AC15" s="31" t="s">
        <v>126</v>
      </c>
      <c r="AH15" s="29"/>
      <c r="AI15" s="8"/>
      <c r="AJ15" s="8"/>
      <c r="AK15" s="8"/>
      <c r="AL15" s="8"/>
      <c r="AM15" s="8"/>
      <c r="AN15" s="8"/>
    </row>
    <row r="16" ht="27.0" customHeight="1">
      <c r="A16" s="8"/>
      <c r="B16" s="8"/>
      <c r="C16" s="8"/>
      <c r="D16" s="8"/>
      <c r="E16" s="8"/>
      <c r="F16" s="19"/>
      <c r="G16" s="353" t="s">
        <v>127</v>
      </c>
      <c r="I16" s="26" t="s">
        <v>619</v>
      </c>
      <c r="O16" s="26" t="s">
        <v>36</v>
      </c>
      <c r="S16" s="22"/>
      <c r="T16" s="465"/>
      <c r="U16" s="466"/>
      <c r="V16" s="359" t="s">
        <v>129</v>
      </c>
      <c r="X16" s="26" t="s">
        <v>620</v>
      </c>
      <c r="AC16" s="26" t="s">
        <v>42</v>
      </c>
      <c r="AH16" s="22"/>
      <c r="AI16" s="8"/>
      <c r="AJ16" s="8"/>
      <c r="AK16" s="8"/>
      <c r="AL16" s="8"/>
      <c r="AM16" s="8"/>
      <c r="AN16" s="8"/>
    </row>
    <row r="17" ht="27.0" customHeight="1">
      <c r="A17" s="8"/>
      <c r="B17" s="8"/>
      <c r="C17" s="8"/>
      <c r="D17" s="8"/>
      <c r="E17" s="8"/>
      <c r="F17" s="19"/>
      <c r="G17" s="360" t="s">
        <v>40</v>
      </c>
      <c r="I17" s="31" t="s">
        <v>621</v>
      </c>
      <c r="O17" s="31" t="s">
        <v>622</v>
      </c>
      <c r="S17" s="29"/>
      <c r="T17" s="465"/>
      <c r="U17" s="466"/>
      <c r="V17" s="364" t="s">
        <v>147</v>
      </c>
      <c r="X17" s="31" t="s">
        <v>623</v>
      </c>
      <c r="AC17" s="31" t="s">
        <v>9</v>
      </c>
      <c r="AH17" s="29"/>
      <c r="AI17" s="8"/>
      <c r="AJ17" s="8"/>
      <c r="AK17" s="8"/>
      <c r="AL17" s="8"/>
      <c r="AM17" s="8"/>
      <c r="AN17" s="8"/>
    </row>
    <row r="18" ht="27.0" customHeight="1">
      <c r="A18" s="8"/>
      <c r="B18" s="8"/>
      <c r="C18" s="8"/>
      <c r="D18" s="8"/>
      <c r="E18" s="8"/>
      <c r="F18" s="19"/>
      <c r="G18" s="353" t="s">
        <v>142</v>
      </c>
      <c r="I18" s="26" t="s">
        <v>624</v>
      </c>
      <c r="O18" s="26" t="s">
        <v>39</v>
      </c>
      <c r="S18" s="22"/>
      <c r="T18" s="465"/>
      <c r="U18" s="466"/>
      <c r="V18" s="359" t="s">
        <v>27</v>
      </c>
      <c r="X18" s="26" t="s">
        <v>625</v>
      </c>
      <c r="AC18" s="26" t="s">
        <v>9</v>
      </c>
      <c r="AH18" s="22"/>
      <c r="AI18" s="8"/>
      <c r="AJ18" s="8"/>
      <c r="AK18" s="8"/>
      <c r="AL18" s="8"/>
      <c r="AM18" s="8"/>
      <c r="AN18" s="8"/>
    </row>
    <row r="19" ht="27.0" customHeight="1">
      <c r="A19" s="8"/>
      <c r="B19" s="8"/>
      <c r="C19" s="8"/>
      <c r="D19" s="8"/>
      <c r="E19" s="8"/>
      <c r="F19" s="19"/>
      <c r="G19" s="360" t="s">
        <v>104</v>
      </c>
      <c r="I19" s="31" t="s">
        <v>626</v>
      </c>
      <c r="O19" s="31" t="s">
        <v>42</v>
      </c>
      <c r="S19" s="29"/>
      <c r="T19" s="465"/>
      <c r="U19" s="466"/>
      <c r="V19" s="364" t="s">
        <v>18</v>
      </c>
      <c r="X19" s="31" t="s">
        <v>627</v>
      </c>
      <c r="AC19" s="31" t="s">
        <v>9</v>
      </c>
      <c r="AH19" s="29"/>
      <c r="AI19" s="8"/>
      <c r="AJ19" s="8"/>
      <c r="AK19" s="8"/>
      <c r="AL19" s="8"/>
      <c r="AM19" s="8"/>
      <c r="AN19" s="8"/>
    </row>
    <row r="20" ht="27.0" customHeight="1">
      <c r="A20" s="8"/>
      <c r="B20" s="8"/>
      <c r="C20" s="8"/>
      <c r="D20" s="8"/>
      <c r="E20" s="8"/>
      <c r="F20" s="19"/>
      <c r="G20" s="353" t="s">
        <v>154</v>
      </c>
      <c r="I20" s="26" t="s">
        <v>628</v>
      </c>
      <c r="O20" s="26" t="s">
        <v>605</v>
      </c>
      <c r="S20" s="22"/>
      <c r="T20" s="465"/>
      <c r="U20" s="466"/>
      <c r="V20" s="359" t="s">
        <v>112</v>
      </c>
      <c r="X20" s="26" t="s">
        <v>629</v>
      </c>
      <c r="AC20" s="26" t="s">
        <v>42</v>
      </c>
      <c r="AH20" s="22"/>
      <c r="AI20" s="8"/>
      <c r="AJ20" s="8"/>
      <c r="AK20" s="8"/>
      <c r="AL20" s="8"/>
      <c r="AM20" s="8"/>
      <c r="AN20" s="8"/>
    </row>
    <row r="21" ht="27.0" customHeight="1">
      <c r="A21" s="8"/>
      <c r="B21" s="8"/>
      <c r="C21" s="8"/>
      <c r="D21" s="8"/>
      <c r="E21" s="8"/>
      <c r="F21" s="19"/>
      <c r="G21" s="360" t="s">
        <v>144</v>
      </c>
      <c r="I21" s="31" t="s">
        <v>630</v>
      </c>
      <c r="O21" s="31" t="s">
        <v>39</v>
      </c>
      <c r="S21" s="29"/>
      <c r="T21" s="465"/>
      <c r="U21" s="466"/>
      <c r="V21" s="364" t="s">
        <v>22</v>
      </c>
      <c r="X21" s="31" t="s">
        <v>631</v>
      </c>
      <c r="AC21" s="31" t="s">
        <v>136</v>
      </c>
      <c r="AH21" s="29"/>
      <c r="AI21" s="8"/>
      <c r="AJ21" s="8"/>
      <c r="AK21" s="8"/>
      <c r="AL21" s="8"/>
      <c r="AM21" s="8"/>
      <c r="AN21" s="8"/>
    </row>
    <row r="22" ht="27.0" customHeight="1">
      <c r="A22" s="8"/>
      <c r="B22" s="8"/>
      <c r="C22" s="8"/>
      <c r="D22" s="8"/>
      <c r="E22" s="8"/>
      <c r="F22" s="19"/>
      <c r="G22" s="353" t="s">
        <v>15</v>
      </c>
      <c r="I22" s="26" t="s">
        <v>632</v>
      </c>
      <c r="O22" s="26" t="s">
        <v>107</v>
      </c>
      <c r="S22" s="22"/>
      <c r="T22" s="465"/>
      <c r="U22" s="466"/>
      <c r="V22" s="359" t="s">
        <v>7</v>
      </c>
      <c r="X22" s="26" t="s">
        <v>633</v>
      </c>
      <c r="AC22" s="26" t="s">
        <v>9</v>
      </c>
      <c r="AH22" s="22"/>
      <c r="AI22" s="8"/>
      <c r="AJ22" s="8"/>
      <c r="AK22" s="8"/>
      <c r="AL22" s="8"/>
      <c r="AM22" s="8"/>
      <c r="AN22" s="8"/>
    </row>
    <row r="23" ht="27.0" customHeight="1">
      <c r="A23" s="8"/>
      <c r="B23" s="8"/>
      <c r="C23" s="8"/>
      <c r="D23" s="8"/>
      <c r="E23" s="8"/>
      <c r="F23" s="19"/>
      <c r="G23" s="360" t="s">
        <v>34</v>
      </c>
      <c r="I23" s="31" t="s">
        <v>634</v>
      </c>
      <c r="O23" s="31" t="s">
        <v>344</v>
      </c>
      <c r="S23" s="29"/>
      <c r="T23" s="465"/>
      <c r="U23" s="466"/>
      <c r="V23" s="364" t="s">
        <v>152</v>
      </c>
      <c r="X23" s="31" t="s">
        <v>635</v>
      </c>
      <c r="AC23" s="31" t="s">
        <v>126</v>
      </c>
      <c r="AH23" s="29"/>
      <c r="AI23" s="8"/>
      <c r="AJ23" s="8"/>
      <c r="AK23" s="8"/>
      <c r="AL23" s="8"/>
      <c r="AM23" s="8"/>
      <c r="AN23" s="8"/>
    </row>
    <row r="24" ht="27.0" hidden="1" customHeight="1">
      <c r="A24" s="8"/>
      <c r="B24" s="8"/>
      <c r="C24" s="8"/>
      <c r="D24" s="8"/>
      <c r="E24" s="19" t="s">
        <v>47</v>
      </c>
      <c r="F24" s="19">
        <v>17.0</v>
      </c>
      <c r="G24" s="20" t="str">
        <f t="shared" ref="G24:G39" si="1">V8</f>
        <v>8B</v>
      </c>
      <c r="I24" s="23" t="str">
        <f t="shared" ref="I24:I39" si="2">X8</f>
        <v>LEYRAL Kévin</v>
      </c>
      <c r="O24" s="23" t="str">
        <f t="shared" ref="O24:O39" si="3">AC8</f>
        <v>CBD 69</v>
      </c>
      <c r="S24" s="22"/>
      <c r="T24" s="23"/>
      <c r="U24" s="24"/>
      <c r="V24" s="35"/>
      <c r="X24" s="23"/>
      <c r="AC24" s="23"/>
      <c r="AH24" s="22"/>
      <c r="AI24" s="8"/>
      <c r="AJ24" s="8"/>
      <c r="AK24" s="8"/>
      <c r="AL24" s="8"/>
      <c r="AM24" s="8"/>
      <c r="AN24" s="8"/>
    </row>
    <row r="25" ht="27.0" hidden="1" customHeight="1">
      <c r="A25" s="8"/>
      <c r="B25" s="8"/>
      <c r="C25" s="8"/>
      <c r="D25" s="8"/>
      <c r="E25" s="19" t="s">
        <v>47</v>
      </c>
      <c r="F25" s="19">
        <v>18.0</v>
      </c>
      <c r="G25" s="27" t="str">
        <f t="shared" si="1"/>
        <v>2D</v>
      </c>
      <c r="I25" s="34" t="str">
        <f t="shared" si="2"/>
        <v>LUTTRIN Hervé</v>
      </c>
      <c r="O25" s="34" t="str">
        <f t="shared" si="3"/>
        <v>CBD 38</v>
      </c>
      <c r="S25" s="29"/>
      <c r="T25" s="23"/>
      <c r="U25" s="24"/>
      <c r="V25" s="36"/>
      <c r="X25" s="34"/>
      <c r="AC25" s="34"/>
      <c r="AH25" s="29"/>
      <c r="AI25" s="8"/>
      <c r="AJ25" s="8"/>
      <c r="AK25" s="8"/>
      <c r="AL25" s="8"/>
      <c r="AM25" s="8"/>
      <c r="AN25" s="8"/>
    </row>
    <row r="26" ht="27.0" hidden="1" customHeight="1">
      <c r="A26" s="8"/>
      <c r="B26" s="8"/>
      <c r="C26" s="8"/>
      <c r="D26" s="8"/>
      <c r="E26" s="19" t="s">
        <v>47</v>
      </c>
      <c r="F26" s="19">
        <v>19.0</v>
      </c>
      <c r="G26" s="20" t="str">
        <f t="shared" si="1"/>
        <v>4C</v>
      </c>
      <c r="I26" s="23" t="str">
        <f t="shared" si="2"/>
        <v>MARCHAND Marc</v>
      </c>
      <c r="O26" s="23" t="str">
        <f t="shared" si="3"/>
        <v>CBD 83</v>
      </c>
      <c r="S26" s="22"/>
      <c r="T26" s="23"/>
      <c r="U26" s="24"/>
      <c r="V26" s="35"/>
      <c r="X26" s="23"/>
      <c r="AC26" s="23"/>
      <c r="AH26" s="22"/>
      <c r="AI26" s="8"/>
      <c r="AJ26" s="8"/>
      <c r="AK26" s="8"/>
      <c r="AL26" s="8"/>
      <c r="AM26" s="8"/>
      <c r="AN26" s="8"/>
    </row>
    <row r="27" ht="27.0" hidden="1" customHeight="1">
      <c r="A27" s="8"/>
      <c r="B27" s="8"/>
      <c r="C27" s="8"/>
      <c r="D27" s="8"/>
      <c r="E27" s="19" t="s">
        <v>47</v>
      </c>
      <c r="F27" s="19">
        <v>20.0</v>
      </c>
      <c r="G27" s="27" t="str">
        <f t="shared" si="1"/>
        <v>6A</v>
      </c>
      <c r="I27" s="34" t="str">
        <f t="shared" si="2"/>
        <v>MARRES Christian</v>
      </c>
      <c r="O27" s="34" t="str">
        <f t="shared" si="3"/>
        <v>CBD 07</v>
      </c>
      <c r="S27" s="29"/>
      <c r="T27" s="23"/>
      <c r="U27" s="24"/>
      <c r="V27" s="36"/>
      <c r="X27" s="34"/>
      <c r="AC27" s="34"/>
      <c r="AH27" s="29"/>
      <c r="AI27" s="8"/>
      <c r="AJ27" s="8"/>
      <c r="AK27" s="8"/>
      <c r="AL27" s="8"/>
      <c r="AM27" s="8"/>
      <c r="AN27" s="8"/>
    </row>
    <row r="28" ht="27.0" hidden="1" customHeight="1">
      <c r="A28" s="8"/>
      <c r="B28" s="8"/>
      <c r="C28" s="8"/>
      <c r="D28" s="8"/>
      <c r="E28" s="19" t="s">
        <v>47</v>
      </c>
      <c r="F28" s="19">
        <v>21.0</v>
      </c>
      <c r="G28" s="20" t="str">
        <f t="shared" si="1"/>
        <v>4D</v>
      </c>
      <c r="I28" s="23" t="str">
        <f t="shared" si="2"/>
        <v>MARSENS Frédéric</v>
      </c>
      <c r="O28" s="23" t="str">
        <f t="shared" si="3"/>
        <v>CBD 01</v>
      </c>
      <c r="S28" s="22"/>
      <c r="T28" s="23"/>
      <c r="U28" s="24"/>
      <c r="V28" s="35"/>
      <c r="X28" s="23"/>
      <c r="AC28" s="23"/>
      <c r="AH28" s="22"/>
      <c r="AI28" s="8"/>
      <c r="AJ28" s="8"/>
      <c r="AK28" s="8"/>
      <c r="AL28" s="8"/>
      <c r="AM28" s="8"/>
      <c r="AN28" s="8"/>
    </row>
    <row r="29" ht="27.0" hidden="1" customHeight="1">
      <c r="A29" s="8"/>
      <c r="B29" s="8"/>
      <c r="C29" s="8"/>
      <c r="D29" s="8"/>
      <c r="E29" s="19" t="s">
        <v>47</v>
      </c>
      <c r="F29" s="19">
        <v>22.0</v>
      </c>
      <c r="G29" s="27" t="str">
        <f t="shared" si="1"/>
        <v>6D</v>
      </c>
      <c r="I29" s="34" t="str">
        <f t="shared" si="2"/>
        <v>MUSSEL Philippe</v>
      </c>
      <c r="O29" s="34" t="str">
        <f t="shared" si="3"/>
        <v>CBD 26</v>
      </c>
      <c r="S29" s="29"/>
      <c r="T29" s="23"/>
      <c r="U29" s="24"/>
      <c r="V29" s="36"/>
      <c r="X29" s="34"/>
      <c r="AC29" s="34"/>
      <c r="AH29" s="29"/>
      <c r="AI29" s="8"/>
      <c r="AJ29" s="8"/>
      <c r="AK29" s="8"/>
      <c r="AL29" s="8"/>
      <c r="AM29" s="8"/>
      <c r="AN29" s="8"/>
    </row>
    <row r="30" ht="27.0" hidden="1" customHeight="1">
      <c r="A30" s="8"/>
      <c r="B30" s="8"/>
      <c r="C30" s="8"/>
      <c r="D30" s="8"/>
      <c r="E30" s="19" t="s">
        <v>47</v>
      </c>
      <c r="F30" s="19">
        <v>23.0</v>
      </c>
      <c r="G30" s="20" t="str">
        <f t="shared" si="1"/>
        <v>3D</v>
      </c>
      <c r="I30" s="23" t="str">
        <f t="shared" si="2"/>
        <v>PAULHIAC Pierre</v>
      </c>
      <c r="O30" s="23" t="str">
        <f t="shared" si="3"/>
        <v>CBD 63</v>
      </c>
      <c r="S30" s="22"/>
      <c r="T30" s="23"/>
      <c r="U30" s="24"/>
      <c r="V30" s="35"/>
      <c r="X30" s="23"/>
      <c r="AC30" s="23"/>
      <c r="AH30" s="22"/>
      <c r="AI30" s="8"/>
      <c r="AJ30" s="8"/>
      <c r="AK30" s="8"/>
      <c r="AL30" s="8"/>
      <c r="AM30" s="8"/>
      <c r="AN30" s="8"/>
    </row>
    <row r="31" ht="27.0" hidden="1" customHeight="1">
      <c r="A31" s="8"/>
      <c r="B31" s="8"/>
      <c r="C31" s="8"/>
      <c r="D31" s="8"/>
      <c r="E31" s="19" t="s">
        <v>47</v>
      </c>
      <c r="F31" s="19">
        <v>24.0</v>
      </c>
      <c r="G31" s="27" t="str">
        <f t="shared" si="1"/>
        <v>1D</v>
      </c>
      <c r="I31" s="34" t="str">
        <f t="shared" si="2"/>
        <v>PETIT Jean-Paul</v>
      </c>
      <c r="O31" s="34" t="str">
        <f t="shared" si="3"/>
        <v>CBD 07</v>
      </c>
      <c r="S31" s="29"/>
      <c r="T31" s="23"/>
      <c r="U31" s="24"/>
      <c r="V31" s="36"/>
      <c r="X31" s="34"/>
      <c r="AC31" s="34"/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19" t="s">
        <v>47</v>
      </c>
      <c r="F32" s="19">
        <v>25.0</v>
      </c>
      <c r="G32" s="20" t="str">
        <f t="shared" si="1"/>
        <v>7C</v>
      </c>
      <c r="I32" s="23" t="str">
        <f t="shared" si="2"/>
        <v>PLANET Jean-Philippe</v>
      </c>
      <c r="O32" s="23" t="str">
        <f t="shared" si="3"/>
        <v>CBD 26</v>
      </c>
      <c r="S32" s="22"/>
      <c r="T32" s="23"/>
      <c r="U32" s="24"/>
      <c r="V32" s="35"/>
      <c r="X32" s="23"/>
      <c r="AC32" s="23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19" t="s">
        <v>47</v>
      </c>
      <c r="F33" s="19">
        <v>26.0</v>
      </c>
      <c r="G33" s="27" t="str">
        <f t="shared" si="1"/>
        <v>7A</v>
      </c>
      <c r="I33" s="34" t="str">
        <f t="shared" si="2"/>
        <v>POINARD Yann</v>
      </c>
      <c r="O33" s="34" t="str">
        <f t="shared" si="3"/>
        <v>CBD 38</v>
      </c>
      <c r="S33" s="29"/>
      <c r="T33" s="23"/>
      <c r="U33" s="24"/>
      <c r="V33" s="36"/>
      <c r="X33" s="34"/>
      <c r="AC33" s="34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19" t="s">
        <v>47</v>
      </c>
      <c r="F34" s="19">
        <v>27.0</v>
      </c>
      <c r="G34" s="20" t="str">
        <f t="shared" si="1"/>
        <v>4A</v>
      </c>
      <c r="I34" s="23" t="str">
        <f t="shared" si="2"/>
        <v>RIVAUX Stéphane</v>
      </c>
      <c r="O34" s="23" t="str">
        <f t="shared" si="3"/>
        <v>CBD 38</v>
      </c>
      <c r="S34" s="22"/>
      <c r="T34" s="23"/>
      <c r="U34" s="24"/>
      <c r="V34" s="35"/>
      <c r="X34" s="23"/>
      <c r="AC34" s="23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19" t="s">
        <v>47</v>
      </c>
      <c r="F35" s="19">
        <v>28.0</v>
      </c>
      <c r="G35" s="27" t="str">
        <f t="shared" si="1"/>
        <v>3C</v>
      </c>
      <c r="I35" s="34" t="str">
        <f t="shared" si="2"/>
        <v>ROMATIER Jean-Claude</v>
      </c>
      <c r="O35" s="34" t="str">
        <f t="shared" si="3"/>
        <v>CBD 38</v>
      </c>
      <c r="S35" s="29"/>
      <c r="T35" s="23"/>
      <c r="U35" s="24"/>
      <c r="V35" s="36"/>
      <c r="X35" s="34"/>
      <c r="AC35" s="34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19" t="s">
        <v>47</v>
      </c>
      <c r="F36" s="19">
        <v>29.0</v>
      </c>
      <c r="G36" s="20" t="str">
        <f t="shared" si="1"/>
        <v>7B</v>
      </c>
      <c r="I36" s="23" t="str">
        <f t="shared" si="2"/>
        <v>ROUSTAIN Stéphane</v>
      </c>
      <c r="O36" s="23" t="str">
        <f t="shared" si="3"/>
        <v>CBD 26</v>
      </c>
      <c r="S36" s="22"/>
      <c r="T36" s="23"/>
      <c r="U36" s="24"/>
      <c r="V36" s="35"/>
      <c r="X36" s="23"/>
      <c r="AC36" s="23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19" t="s">
        <v>47</v>
      </c>
      <c r="F37" s="19">
        <v>30.0</v>
      </c>
      <c r="G37" s="27" t="str">
        <f t="shared" si="1"/>
        <v>3B</v>
      </c>
      <c r="I37" s="34" t="str">
        <f t="shared" si="2"/>
        <v>ROUX Jean-Pierre</v>
      </c>
      <c r="O37" s="34" t="str">
        <f t="shared" si="3"/>
        <v>CBD 42</v>
      </c>
      <c r="S37" s="29"/>
      <c r="T37" s="23"/>
      <c r="U37" s="24"/>
      <c r="V37" s="36"/>
      <c r="X37" s="34"/>
      <c r="AC37" s="34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19" t="s">
        <v>47</v>
      </c>
      <c r="F38" s="19">
        <v>31.0</v>
      </c>
      <c r="G38" s="20" t="str">
        <f t="shared" si="1"/>
        <v>1A</v>
      </c>
      <c r="I38" s="23" t="str">
        <f t="shared" si="2"/>
        <v>TABARINI Gérard</v>
      </c>
      <c r="O38" s="23" t="str">
        <f t="shared" si="3"/>
        <v>CBD 38</v>
      </c>
      <c r="S38" s="22"/>
      <c r="T38" s="23"/>
      <c r="U38" s="24"/>
      <c r="V38" s="35"/>
      <c r="X38" s="23"/>
      <c r="AC38" s="23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19" t="s">
        <v>47</v>
      </c>
      <c r="F39" s="19">
        <v>32.0</v>
      </c>
      <c r="G39" s="27" t="str">
        <f t="shared" si="1"/>
        <v>6C</v>
      </c>
      <c r="I39" s="34" t="str">
        <f t="shared" si="2"/>
        <v>VIVENZIO Mario</v>
      </c>
      <c r="O39" s="34" t="str">
        <f t="shared" si="3"/>
        <v>CBD 07</v>
      </c>
      <c r="S39" s="29"/>
      <c r="T39" s="23"/>
      <c r="U39" s="24"/>
      <c r="V39" s="36"/>
      <c r="X39" s="34"/>
      <c r="AC39" s="34"/>
      <c r="AH39" s="29"/>
      <c r="AI39" s="8"/>
      <c r="AJ39" s="8"/>
      <c r="AK39" s="8"/>
      <c r="AL39" s="8"/>
      <c r="AM39" s="8"/>
      <c r="AN39" s="8"/>
    </row>
    <row r="40" ht="27.0" customHeight="1">
      <c r="A40" s="8"/>
      <c r="B40" s="8"/>
      <c r="C40" s="8"/>
      <c r="D40" s="8"/>
      <c r="E40" s="8"/>
      <c r="F40" s="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8"/>
      <c r="AJ40" s="8"/>
      <c r="AK40" s="8"/>
      <c r="AL40" s="8"/>
      <c r="AM40" s="8"/>
      <c r="AN40" s="8"/>
    </row>
    <row r="41" ht="27.0" customHeight="1">
      <c r="A41" s="38" t="s">
        <v>48</v>
      </c>
    </row>
    <row r="42" ht="27.0" customHeight="1">
      <c r="A42" s="39"/>
      <c r="B42" s="40" t="s">
        <v>49</v>
      </c>
      <c r="C42" s="41"/>
      <c r="D42" s="41"/>
      <c r="E42" s="41"/>
      <c r="F42" s="41"/>
      <c r="G42" s="41"/>
      <c r="H42" s="41"/>
      <c r="I42" s="41"/>
      <c r="J42" s="39"/>
      <c r="K42" s="39"/>
      <c r="L42" s="42" t="s">
        <v>50</v>
      </c>
      <c r="M42" s="43"/>
      <c r="N42" s="43"/>
      <c r="O42" s="43"/>
      <c r="P42" s="43"/>
      <c r="Q42" s="43"/>
      <c r="R42" s="43"/>
      <c r="S42" s="43"/>
      <c r="T42" s="39"/>
      <c r="U42" s="39"/>
      <c r="V42" s="44" t="s">
        <v>51</v>
      </c>
      <c r="W42" s="45"/>
      <c r="X42" s="45"/>
      <c r="Y42" s="45"/>
      <c r="Z42" s="45"/>
      <c r="AA42" s="45"/>
      <c r="AB42" s="45"/>
      <c r="AC42" s="45"/>
      <c r="AD42" s="39"/>
      <c r="AE42" s="39"/>
      <c r="AF42" s="46" t="s">
        <v>52</v>
      </c>
      <c r="AG42" s="47"/>
      <c r="AH42" s="47"/>
      <c r="AI42" s="47"/>
      <c r="AJ42" s="47"/>
      <c r="AK42" s="47"/>
      <c r="AL42" s="47"/>
      <c r="AM42" s="47"/>
      <c r="AN42" s="39"/>
    </row>
    <row r="43" ht="27.0" customHeight="1">
      <c r="A43" s="48"/>
      <c r="B43" s="49" t="s">
        <v>53</v>
      </c>
      <c r="C43" s="48"/>
      <c r="D43" s="48"/>
      <c r="E43" s="48"/>
      <c r="F43" s="48"/>
      <c r="G43" s="48"/>
      <c r="H43" s="50" t="s">
        <v>54</v>
      </c>
      <c r="I43" s="51" t="s">
        <v>55</v>
      </c>
      <c r="J43" s="48"/>
      <c r="K43" s="48"/>
      <c r="L43" s="52" t="str">
        <f>B43</f>
        <v>PARTIE 1 : 08H00 - 09H30</v>
      </c>
      <c r="M43" s="48"/>
      <c r="N43" s="48"/>
      <c r="O43" s="48"/>
      <c r="P43" s="48"/>
      <c r="Q43" s="48"/>
      <c r="R43" s="50" t="s">
        <v>54</v>
      </c>
      <c r="S43" s="51" t="s">
        <v>55</v>
      </c>
      <c r="T43" s="48"/>
      <c r="U43" s="48"/>
      <c r="V43" s="53" t="str">
        <f>B43</f>
        <v>PARTIE 1 : 08H00 - 09H30</v>
      </c>
      <c r="W43" s="48"/>
      <c r="X43" s="48"/>
      <c r="Y43" s="48"/>
      <c r="Z43" s="48"/>
      <c r="AA43" s="48"/>
      <c r="AB43" s="50" t="s">
        <v>54</v>
      </c>
      <c r="AC43" s="51" t="s">
        <v>55</v>
      </c>
      <c r="AD43" s="48"/>
      <c r="AE43" s="48"/>
      <c r="AF43" s="54" t="str">
        <f>B43</f>
        <v>PARTIE 1 : 08H00 - 09H30</v>
      </c>
      <c r="AG43" s="48"/>
      <c r="AH43" s="48"/>
      <c r="AI43" s="48"/>
      <c r="AJ43" s="48"/>
      <c r="AK43" s="48"/>
      <c r="AL43" s="50" t="s">
        <v>54</v>
      </c>
      <c r="AM43" s="51" t="s">
        <v>55</v>
      </c>
      <c r="AN43" s="48"/>
    </row>
    <row r="44" ht="27.0" customHeight="1">
      <c r="A44" s="371" t="s">
        <v>56</v>
      </c>
      <c r="B44" s="56">
        <v>33.0</v>
      </c>
      <c r="C44" s="57" t="str">
        <f>IFERROR(VLOOKUP("1A",$G$8:$N$39,3,FALSE))</f>
        <v>TABARINI Gérard</v>
      </c>
      <c r="D44" s="58"/>
      <c r="E44" s="58"/>
      <c r="F44" s="58"/>
      <c r="G44" s="59"/>
      <c r="H44" s="372"/>
      <c r="I44" s="61"/>
      <c r="J44" s="373"/>
      <c r="K44" s="371"/>
      <c r="L44" s="63">
        <v>35.0</v>
      </c>
      <c r="M44" s="64" t="str">
        <f>IFERROR(VLOOKUP("2A",$G$8:$N$39,3,FALSE))</f>
        <v>BLANC Denis</v>
      </c>
      <c r="N44" s="65"/>
      <c r="O44" s="65"/>
      <c r="P44" s="65"/>
      <c r="Q44" s="66"/>
      <c r="R44" s="374"/>
      <c r="S44" s="68"/>
      <c r="T44" s="373"/>
      <c r="U44" s="371"/>
      <c r="V44" s="69">
        <v>37.0</v>
      </c>
      <c r="W44" s="70" t="str">
        <f>IFERROR(VLOOKUP("3A",$G$8:$N$39,3,FALSE))</f>
        <v>COINDRE Jean-Marc</v>
      </c>
      <c r="X44" s="71"/>
      <c r="Y44" s="71"/>
      <c r="Z44" s="71"/>
      <c r="AA44" s="72"/>
      <c r="AB44" s="375"/>
      <c r="AC44" s="74"/>
      <c r="AD44" s="373" t="str">
        <f>W45</f>
        <v>ROUX Jean-Pierre</v>
      </c>
      <c r="AE44" s="371"/>
      <c r="AF44" s="75">
        <v>39.0</v>
      </c>
      <c r="AG44" s="76" t="str">
        <f>IFERROR(VLOOKUP("4A",$G$8:$N$39,3,FALSE))</f>
        <v>RIVAUX Stéphane</v>
      </c>
      <c r="AH44" s="77"/>
      <c r="AI44" s="77"/>
      <c r="AJ44" s="77"/>
      <c r="AK44" s="78"/>
      <c r="AL44" s="376"/>
      <c r="AM44" s="80"/>
      <c r="AN44" s="373" t="str">
        <f>AG45</f>
        <v>DUMARCHER Jean-Luc</v>
      </c>
    </row>
    <row r="45" ht="27.0" customHeight="1">
      <c r="A45" s="371" t="s">
        <v>56</v>
      </c>
      <c r="B45" s="81"/>
      <c r="C45" s="82" t="str">
        <f>IFERROR(VLOOKUP("1B",$G$8:$N$39,3,FALSE))</f>
        <v>LAUGIER Roland</v>
      </c>
      <c r="D45" s="83"/>
      <c r="E45" s="83"/>
      <c r="F45" s="83"/>
      <c r="G45" s="84"/>
      <c r="H45" s="377"/>
      <c r="I45" s="86"/>
      <c r="J45" s="373"/>
      <c r="K45" s="371"/>
      <c r="L45" s="87"/>
      <c r="M45" s="88" t="str">
        <f>IFERROR(VLOOKUP("2B",$G$8:$N$39,3,FALSE))</f>
        <v>CHABERT Julien</v>
      </c>
      <c r="N45" s="89"/>
      <c r="O45" s="89"/>
      <c r="P45" s="89"/>
      <c r="Q45" s="90"/>
      <c r="R45" s="378"/>
      <c r="S45" s="92"/>
      <c r="T45" s="373"/>
      <c r="U45" s="371"/>
      <c r="V45" s="93"/>
      <c r="W45" s="94" t="str">
        <f>IFERROR(VLOOKUP("3B",$G$8:$N$39,3,FALSE))</f>
        <v>ROUX Jean-Pierre</v>
      </c>
      <c r="X45" s="95"/>
      <c r="Y45" s="95"/>
      <c r="Z45" s="95"/>
      <c r="AA45" s="96"/>
      <c r="AB45" s="379"/>
      <c r="AC45" s="98"/>
      <c r="AD45" s="373" t="str">
        <f>W44</f>
        <v>COINDRE Jean-Marc</v>
      </c>
      <c r="AE45" s="371"/>
      <c r="AF45" s="99"/>
      <c r="AG45" s="100" t="str">
        <f>IFERROR(VLOOKUP("4B",$G$8:$N$39,3,FALSE))</f>
        <v>DUMARCHER Jean-Luc</v>
      </c>
      <c r="AH45" s="101"/>
      <c r="AI45" s="101"/>
      <c r="AJ45" s="101"/>
      <c r="AK45" s="102"/>
      <c r="AL45" s="380"/>
      <c r="AM45" s="104"/>
      <c r="AN45" s="373" t="str">
        <f>AG44</f>
        <v>RIVAUX Stéphane</v>
      </c>
    </row>
    <row r="46" ht="27.0" customHeight="1">
      <c r="A46" s="371" t="s">
        <v>57</v>
      </c>
      <c r="B46" s="105">
        <v>34.0</v>
      </c>
      <c r="C46" s="106" t="str">
        <f>IFERROR(VLOOKUP("1C",$G$8:$N$39,3,FALSE))</f>
        <v>ABRIAL Michel</v>
      </c>
      <c r="G46" s="107"/>
      <c r="H46" s="381"/>
      <c r="I46" s="109"/>
      <c r="J46" s="373"/>
      <c r="K46" s="371"/>
      <c r="L46" s="110">
        <v>36.0</v>
      </c>
      <c r="M46" s="106" t="str">
        <f>IFERROR(VLOOKUP("2C",$G$8:$N$39,3,FALSE))</f>
        <v>HAMMON Anthony</v>
      </c>
      <c r="Q46" s="107"/>
      <c r="R46" s="381"/>
      <c r="S46" s="111"/>
      <c r="T46" s="373"/>
      <c r="U46" s="371"/>
      <c r="V46" s="112">
        <v>38.0</v>
      </c>
      <c r="W46" s="106" t="str">
        <f>IFERROR(VLOOKUP("3C",$G$8:$N$39,3,FALSE))</f>
        <v>ROMATIER Jean-Claude</v>
      </c>
      <c r="AA46" s="107"/>
      <c r="AB46" s="381"/>
      <c r="AC46" s="113"/>
      <c r="AD46" s="373" t="str">
        <f>W47</f>
        <v>PAULHIAC Pierre</v>
      </c>
      <c r="AE46" s="371"/>
      <c r="AF46" s="114">
        <v>40.0</v>
      </c>
      <c r="AG46" s="106" t="str">
        <f>IFERROR(VLOOKUP("4C",$G$8:$N$39,3,FALSE))</f>
        <v>MARCHAND Marc</v>
      </c>
      <c r="AK46" s="107"/>
      <c r="AL46" s="381"/>
      <c r="AM46" s="115"/>
      <c r="AN46" s="373" t="str">
        <f>AG47</f>
        <v>MARSENS Frédéric</v>
      </c>
    </row>
    <row r="47" ht="27.0" customHeight="1">
      <c r="A47" s="371" t="s">
        <v>57</v>
      </c>
      <c r="B47" s="116"/>
      <c r="C47" s="117" t="str">
        <f>IFERROR(VLOOKUP("1D",$G$8:$N$39,3,FALSE))</f>
        <v>PETIT Jean-Paul</v>
      </c>
      <c r="G47" s="118"/>
      <c r="H47" s="382"/>
      <c r="I47" s="120"/>
      <c r="J47" s="373"/>
      <c r="K47" s="371"/>
      <c r="L47" s="121"/>
      <c r="M47" s="122" t="str">
        <f>IFERROR(VLOOKUP("2D",$G$8:$N$39,3,FALSE))</f>
        <v>LUTTRIN Hervé</v>
      </c>
      <c r="N47" s="123"/>
      <c r="O47" s="123"/>
      <c r="P47" s="123"/>
      <c r="Q47" s="124"/>
      <c r="R47" s="383"/>
      <c r="S47" s="126"/>
      <c r="T47" s="373"/>
      <c r="U47" s="371"/>
      <c r="V47" s="127"/>
      <c r="W47" s="128" t="str">
        <f>IFERROR(VLOOKUP("3D",$G$8:$N$39,3,FALSE))</f>
        <v>PAULHIAC Pierre</v>
      </c>
      <c r="X47" s="129"/>
      <c r="Y47" s="129"/>
      <c r="Z47" s="129"/>
      <c r="AA47" s="130"/>
      <c r="AB47" s="384"/>
      <c r="AC47" s="132"/>
      <c r="AD47" s="373" t="str">
        <f>W46</f>
        <v>ROMATIER Jean-Claude</v>
      </c>
      <c r="AE47" s="371"/>
      <c r="AF47" s="133"/>
      <c r="AG47" s="134" t="str">
        <f>IFERROR(VLOOKUP("4D",$G$8:$N$39,3,FALSE))</f>
        <v>MARSENS Frédéric</v>
      </c>
      <c r="AK47" s="135"/>
      <c r="AL47" s="385"/>
      <c r="AM47" s="137"/>
      <c r="AN47" s="373" t="str">
        <f>AG46</f>
        <v>MARCHAND Marc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64"/>
      <c r="B49" s="49" t="s">
        <v>159</v>
      </c>
      <c r="C49" s="165"/>
      <c r="D49" s="165"/>
      <c r="E49" s="165"/>
      <c r="F49" s="165"/>
      <c r="G49" s="165"/>
      <c r="H49" s="50" t="s">
        <v>54</v>
      </c>
      <c r="I49" s="51" t="s">
        <v>55</v>
      </c>
      <c r="J49" s="164"/>
      <c r="K49" s="164"/>
      <c r="L49" s="166" t="str">
        <f>B49</f>
        <v>PARTIE 2 : 13H30 - 15H00</v>
      </c>
      <c r="M49" s="165"/>
      <c r="N49" s="165"/>
      <c r="O49" s="165"/>
      <c r="P49" s="165"/>
      <c r="Q49" s="165"/>
      <c r="R49" s="50" t="s">
        <v>54</v>
      </c>
      <c r="S49" s="51" t="s">
        <v>55</v>
      </c>
      <c r="T49" s="164"/>
      <c r="U49" s="164"/>
      <c r="V49" s="167" t="str">
        <f>B49</f>
        <v>PARTIE 2 : 13H30 - 15H00</v>
      </c>
      <c r="W49" s="165"/>
      <c r="X49" s="165"/>
      <c r="Y49" s="165"/>
      <c r="Z49" s="165"/>
      <c r="AA49" s="165"/>
      <c r="AB49" s="50" t="s">
        <v>54</v>
      </c>
      <c r="AC49" s="51" t="s">
        <v>55</v>
      </c>
      <c r="AD49" s="489" t="s">
        <v>0</v>
      </c>
      <c r="AE49" s="164"/>
      <c r="AF49" s="168" t="str">
        <f>B49</f>
        <v>PARTIE 2 : 13H30 - 15H00</v>
      </c>
      <c r="AG49" s="165"/>
      <c r="AH49" s="165"/>
      <c r="AI49" s="165"/>
      <c r="AJ49" s="165"/>
      <c r="AK49" s="165"/>
      <c r="AL49" s="50" t="s">
        <v>54</v>
      </c>
      <c r="AM49" s="51" t="s">
        <v>55</v>
      </c>
      <c r="AN49" s="164"/>
    </row>
    <row r="50" ht="27.0" customHeight="1">
      <c r="A50" s="371" t="s">
        <v>60</v>
      </c>
      <c r="B50" s="56">
        <v>1.0</v>
      </c>
      <c r="C50" s="473" t="str">
        <f>IF(COUNTBLANK(I44:I47)=0,IF(I44&gt;I45,C44,C45),"-")</f>
        <v>-</v>
      </c>
      <c r="D50" s="58"/>
      <c r="E50" s="58"/>
      <c r="F50" s="58"/>
      <c r="G50" s="59"/>
      <c r="H50" s="372"/>
      <c r="I50" s="61"/>
      <c r="J50" s="373"/>
      <c r="K50" s="371"/>
      <c r="L50" s="63">
        <v>3.0</v>
      </c>
      <c r="M50" s="493" t="str">
        <f>IF(COUNTBLANK(S44:S47)=0,IF(S44&gt;S45,M44,M45),"-")</f>
        <v>-</v>
      </c>
      <c r="N50" s="65"/>
      <c r="O50" s="65"/>
      <c r="P50" s="65"/>
      <c r="Q50" s="66"/>
      <c r="R50" s="374"/>
      <c r="S50" s="68"/>
      <c r="T50" s="373"/>
      <c r="U50" s="371"/>
      <c r="V50" s="69">
        <v>5.0</v>
      </c>
      <c r="W50" s="494" t="str">
        <f>IF(COUNTBLANK(AC44:AC47)=0,IF(AC44&gt;AC45,W44,W45),"-")</f>
        <v>-</v>
      </c>
      <c r="X50" s="71"/>
      <c r="Y50" s="71"/>
      <c r="Z50" s="71"/>
      <c r="AA50" s="72"/>
      <c r="AB50" s="375"/>
      <c r="AC50" s="74"/>
      <c r="AD50" s="373"/>
      <c r="AE50" s="371"/>
      <c r="AF50" s="75">
        <v>7.0</v>
      </c>
      <c r="AG50" s="495" t="str">
        <f>IF(COUNTBLANK(AM44:AM47)=0,IF(AM44&gt;AM45,AG44,AG45),"-")</f>
        <v>-</v>
      </c>
      <c r="AH50" s="77"/>
      <c r="AI50" s="77"/>
      <c r="AJ50" s="77"/>
      <c r="AK50" s="78"/>
      <c r="AL50" s="376"/>
      <c r="AM50" s="80"/>
      <c r="AN50" s="373" t="str">
        <f>AG51</f>
        <v>-</v>
      </c>
    </row>
    <row r="51" ht="27.0" customHeight="1">
      <c r="A51" s="371" t="s">
        <v>60</v>
      </c>
      <c r="B51" s="81"/>
      <c r="C51" s="474" t="str">
        <f>IF(COUNTBLANK(I44:I47)=0,IF(I46&gt;I47,C46,C47),"-")</f>
        <v>-</v>
      </c>
      <c r="D51" s="83"/>
      <c r="E51" s="83"/>
      <c r="F51" s="83"/>
      <c r="G51" s="84"/>
      <c r="H51" s="377"/>
      <c r="I51" s="86"/>
      <c r="J51" s="373"/>
      <c r="K51" s="371"/>
      <c r="L51" s="87"/>
      <c r="M51" s="496" t="str">
        <f>IF(COUNTBLANK(S44:S47)=0,IF(S46&gt;S47,M46,M47),"-")</f>
        <v>-</v>
      </c>
      <c r="N51" s="89"/>
      <c r="O51" s="89"/>
      <c r="P51" s="89"/>
      <c r="Q51" s="90"/>
      <c r="R51" s="378"/>
      <c r="S51" s="92"/>
      <c r="T51" s="373"/>
      <c r="U51" s="371"/>
      <c r="V51" s="93"/>
      <c r="W51" s="497" t="str">
        <f>IF(COUNTBLANK(AC44:AC47)=0,IF(AC46&gt;AC47,W46,W47),"-")</f>
        <v>-</v>
      </c>
      <c r="X51" s="95"/>
      <c r="Y51" s="95"/>
      <c r="Z51" s="95"/>
      <c r="AA51" s="96"/>
      <c r="AB51" s="379"/>
      <c r="AC51" s="98"/>
      <c r="AD51" s="373"/>
      <c r="AE51" s="371"/>
      <c r="AF51" s="99"/>
      <c r="AG51" s="498" t="str">
        <f>IF(COUNTBLANK(AM44:AM47)=0,IF(AM46&gt;AM47,AG46,AG47),"-")</f>
        <v>-</v>
      </c>
      <c r="AH51" s="101"/>
      <c r="AI51" s="101"/>
      <c r="AJ51" s="101"/>
      <c r="AK51" s="102"/>
      <c r="AL51" s="380"/>
      <c r="AM51" s="104"/>
      <c r="AN51" s="373" t="str">
        <f>AG50</f>
        <v>-</v>
      </c>
    </row>
    <row r="52" ht="27.0" customHeight="1">
      <c r="A52" s="371" t="s">
        <v>61</v>
      </c>
      <c r="B52" s="105">
        <v>2.0</v>
      </c>
      <c r="C52" s="475" t="str">
        <f>IF(COUNTBLANK(I44:I47)=0,IF(I44&gt;I45,C45,C44),"-")</f>
        <v>-</v>
      </c>
      <c r="G52" s="107"/>
      <c r="H52" s="381"/>
      <c r="I52" s="109"/>
      <c r="J52" s="373"/>
      <c r="K52" s="371"/>
      <c r="L52" s="110">
        <v>4.0</v>
      </c>
      <c r="M52" s="475" t="str">
        <f>IF(COUNTBLANK(S44:S47)=0,IF(S44&gt;S45,M45,M44),"-")</f>
        <v>-</v>
      </c>
      <c r="Q52" s="107"/>
      <c r="R52" s="381"/>
      <c r="S52" s="111"/>
      <c r="T52" s="373"/>
      <c r="U52" s="371"/>
      <c r="V52" s="112">
        <v>6.0</v>
      </c>
      <c r="W52" s="475" t="str">
        <f>IF(COUNTBLANK(AC44:AC47)=0,IF(AC44&gt;AC45,W45,W44),"-")</f>
        <v>-</v>
      </c>
      <c r="AA52" s="107"/>
      <c r="AB52" s="381"/>
      <c r="AC52" s="113"/>
      <c r="AD52" s="373"/>
      <c r="AE52" s="371"/>
      <c r="AF52" s="114">
        <v>8.0</v>
      </c>
      <c r="AG52" s="475" t="str">
        <f>IF(COUNTBLANK(AM44:AM47)=0,IF(AM44&gt;AM45,AG45,AG44),"-")</f>
        <v>-</v>
      </c>
      <c r="AK52" s="107"/>
      <c r="AL52" s="381"/>
      <c r="AM52" s="115"/>
      <c r="AN52" s="373" t="str">
        <f>AG53</f>
        <v>-</v>
      </c>
    </row>
    <row r="53" ht="27.0" customHeight="1">
      <c r="A53" s="371" t="s">
        <v>61</v>
      </c>
      <c r="B53" s="116"/>
      <c r="C53" s="428" t="str">
        <f>IF(COUNTBLANK(I44:I47)=0,IF(I46&gt;I47,C47,C46),"-")</f>
        <v>-</v>
      </c>
      <c r="D53" s="170"/>
      <c r="E53" s="170"/>
      <c r="F53" s="170"/>
      <c r="G53" s="171"/>
      <c r="H53" s="387"/>
      <c r="I53" s="173"/>
      <c r="J53" s="373"/>
      <c r="K53" s="371"/>
      <c r="L53" s="121"/>
      <c r="M53" s="391" t="str">
        <f>IF(COUNTBLANK(S44:S47)=0,IF(S46&gt;S47,M47,M46),"-")</f>
        <v>-</v>
      </c>
      <c r="N53" s="123"/>
      <c r="O53" s="123"/>
      <c r="P53" s="123"/>
      <c r="Q53" s="124"/>
      <c r="R53" s="383"/>
      <c r="S53" s="126"/>
      <c r="T53" s="373"/>
      <c r="U53" s="371"/>
      <c r="V53" s="127"/>
      <c r="W53" s="388" t="str">
        <f>IF(COUNTBLANK(AC44:AC47)=0,IF(AC46&gt;AC47,W47,W46),"-")</f>
        <v>-</v>
      </c>
      <c r="X53" s="129"/>
      <c r="Y53" s="129"/>
      <c r="Z53" s="129"/>
      <c r="AA53" s="130"/>
      <c r="AB53" s="384"/>
      <c r="AC53" s="132"/>
      <c r="AD53" s="373"/>
      <c r="AE53" s="371"/>
      <c r="AF53" s="133"/>
      <c r="AG53" s="389" t="str">
        <f>IF(COUNTBLANK(AM44:AM47)=0,IF(AM46&gt;AM47,AG47,AG46),"-")</f>
        <v>-</v>
      </c>
      <c r="AH53" s="175"/>
      <c r="AI53" s="175"/>
      <c r="AJ53" s="175"/>
      <c r="AK53" s="176"/>
      <c r="AL53" s="390"/>
      <c r="AM53" s="178"/>
      <c r="AN53" s="373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64"/>
      <c r="B55" s="49" t="s">
        <v>62</v>
      </c>
      <c r="C55" s="165"/>
      <c r="D55" s="165"/>
      <c r="E55" s="165"/>
      <c r="F55" s="165"/>
      <c r="G55" s="165"/>
      <c r="H55" s="50" t="s">
        <v>54</v>
      </c>
      <c r="I55" s="51" t="s">
        <v>55</v>
      </c>
      <c r="J55" s="489" t="s">
        <v>0</v>
      </c>
      <c r="K55" s="164"/>
      <c r="L55" s="166" t="str">
        <f>B55</f>
        <v>BARRAGES : 15H45 - 17H15</v>
      </c>
      <c r="M55" s="165"/>
      <c r="N55" s="165"/>
      <c r="O55" s="165"/>
      <c r="P55" s="165"/>
      <c r="Q55" s="165"/>
      <c r="R55" s="50" t="s">
        <v>54</v>
      </c>
      <c r="S55" s="51" t="s">
        <v>55</v>
      </c>
      <c r="T55" s="164"/>
      <c r="U55" s="164"/>
      <c r="V55" s="167" t="str">
        <f>B55</f>
        <v>BARRAGES : 15H45 - 17H15</v>
      </c>
      <c r="W55" s="165"/>
      <c r="X55" s="165"/>
      <c r="Y55" s="165"/>
      <c r="Z55" s="165"/>
      <c r="AA55" s="165"/>
      <c r="AB55" s="50" t="s">
        <v>54</v>
      </c>
      <c r="AC55" s="51" t="s">
        <v>55</v>
      </c>
      <c r="AD55" s="164"/>
      <c r="AE55" s="164"/>
      <c r="AF55" s="168" t="str">
        <f>B55</f>
        <v>BARRAGES : 15H45 - 17H15</v>
      </c>
      <c r="AG55" s="165"/>
      <c r="AH55" s="165"/>
      <c r="AI55" s="165"/>
      <c r="AJ55" s="165"/>
      <c r="AK55" s="165"/>
      <c r="AL55" s="50" t="s">
        <v>54</v>
      </c>
      <c r="AM55" s="51" t="s">
        <v>55</v>
      </c>
      <c r="AN55" s="164"/>
    </row>
    <row r="56" ht="27.0" customHeight="1">
      <c r="A56" s="371" t="s">
        <v>63</v>
      </c>
      <c r="B56" s="56">
        <v>17.0</v>
      </c>
      <c r="C56" s="473" t="str">
        <f>IF(COUNTBLANK(I50:I53)=0,IF(I50&gt;I51,C51,C50),"-")</f>
        <v>-</v>
      </c>
      <c r="D56" s="58"/>
      <c r="E56" s="58"/>
      <c r="F56" s="58"/>
      <c r="G56" s="59"/>
      <c r="H56" s="372"/>
      <c r="I56" s="61"/>
      <c r="J56" s="373"/>
      <c r="K56" s="371"/>
      <c r="L56" s="63">
        <v>18.0</v>
      </c>
      <c r="M56" s="493" t="str">
        <f>IF(COUNTBLANK(S50:S53)=0,IF(S50&gt;S51,M51,M50),"-")</f>
        <v>-</v>
      </c>
      <c r="N56" s="65"/>
      <c r="O56" s="65"/>
      <c r="P56" s="65"/>
      <c r="Q56" s="66"/>
      <c r="R56" s="374"/>
      <c r="S56" s="68"/>
      <c r="T56" s="373"/>
      <c r="U56" s="371"/>
      <c r="V56" s="69">
        <v>19.0</v>
      </c>
      <c r="W56" s="494" t="str">
        <f>IF(COUNTBLANK(AC50:AC53)=0,IF(AC50&gt;AC51,W51,W50),"-")</f>
        <v>-</v>
      </c>
      <c r="X56" s="71"/>
      <c r="Y56" s="71"/>
      <c r="Z56" s="71"/>
      <c r="AA56" s="72"/>
      <c r="AB56" s="375"/>
      <c r="AC56" s="74"/>
      <c r="AD56" s="373" t="str">
        <f>W57</f>
        <v>-</v>
      </c>
      <c r="AE56" s="371"/>
      <c r="AF56" s="75">
        <v>20.0</v>
      </c>
      <c r="AG56" s="495" t="str">
        <f>IF(COUNTBLANK(AM50:AM53)=0,IF(AM50&gt;AM51,AG51,AG50),"-")</f>
        <v>-</v>
      </c>
      <c r="AH56" s="77"/>
      <c r="AI56" s="77"/>
      <c r="AJ56" s="77"/>
      <c r="AK56" s="78"/>
      <c r="AL56" s="376"/>
      <c r="AM56" s="80"/>
      <c r="AN56" s="373" t="str">
        <f>AG57</f>
        <v>-</v>
      </c>
    </row>
    <row r="57" ht="27.0" customHeight="1">
      <c r="A57" s="371" t="s">
        <v>63</v>
      </c>
      <c r="B57" s="116"/>
      <c r="C57" s="428" t="str">
        <f>IF(COUNTBLANK(I50:I53)=0,IF(I52&gt;I53,C52,C53),"-")</f>
        <v>-</v>
      </c>
      <c r="D57" s="170"/>
      <c r="E57" s="170"/>
      <c r="F57" s="170"/>
      <c r="G57" s="171"/>
      <c r="H57" s="387"/>
      <c r="I57" s="173"/>
      <c r="J57" s="373"/>
      <c r="K57" s="371"/>
      <c r="L57" s="121"/>
      <c r="M57" s="391" t="str">
        <f>IF(COUNTBLANK(S50:S53)=0,IF(S52&gt;S53,M52,M53),"-")</f>
        <v>-</v>
      </c>
      <c r="N57" s="123"/>
      <c r="O57" s="123"/>
      <c r="P57" s="123"/>
      <c r="Q57" s="124"/>
      <c r="R57" s="383"/>
      <c r="S57" s="126"/>
      <c r="T57" s="373"/>
      <c r="U57" s="371"/>
      <c r="V57" s="127"/>
      <c r="W57" s="388" t="str">
        <f>IF(COUNTBLANK(AC50:AC53)=0,IF(AC52&gt;AC53,W52,W53),"-")</f>
        <v>-</v>
      </c>
      <c r="X57" s="129"/>
      <c r="Y57" s="129"/>
      <c r="Z57" s="129"/>
      <c r="AA57" s="130"/>
      <c r="AB57" s="384"/>
      <c r="AC57" s="132"/>
      <c r="AD57" s="373" t="str">
        <f>W56</f>
        <v>-</v>
      </c>
      <c r="AE57" s="371"/>
      <c r="AF57" s="133"/>
      <c r="AG57" s="389" t="str">
        <f>IF(COUNTBLANK(AM50:AM53)=0,IF(AM52&gt;AM53,AG52,AG53),"-")</f>
        <v>-</v>
      </c>
      <c r="AH57" s="175"/>
      <c r="AI57" s="175"/>
      <c r="AJ57" s="175"/>
      <c r="AK57" s="176"/>
      <c r="AL57" s="390"/>
      <c r="AM57" s="178"/>
      <c r="AN57" s="373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189"/>
      <c r="B59" s="190"/>
      <c r="C59" s="191"/>
      <c r="D59" s="191"/>
      <c r="E59" s="191"/>
      <c r="F59" s="191"/>
      <c r="G59" s="191"/>
      <c r="H59" s="191"/>
      <c r="I59" s="192"/>
      <c r="J59" s="189"/>
      <c r="K59" s="189"/>
      <c r="L59" s="190"/>
      <c r="M59" s="191"/>
      <c r="N59" s="191"/>
      <c r="O59" s="191"/>
      <c r="P59" s="191"/>
      <c r="Q59" s="191"/>
      <c r="R59" s="191"/>
      <c r="S59" s="191"/>
      <c r="T59" s="189"/>
      <c r="U59" s="189"/>
      <c r="V59" s="190"/>
      <c r="W59" s="191"/>
      <c r="X59" s="191"/>
      <c r="Y59" s="191"/>
      <c r="Z59" s="191"/>
      <c r="AA59" s="191"/>
      <c r="AB59" s="191"/>
      <c r="AC59" s="191"/>
      <c r="AD59" s="189"/>
      <c r="AE59" s="189"/>
      <c r="AF59" s="190"/>
      <c r="AG59" s="191"/>
      <c r="AH59" s="191"/>
      <c r="AI59" s="191"/>
      <c r="AJ59" s="191"/>
      <c r="AK59" s="191"/>
      <c r="AL59" s="191"/>
      <c r="AM59" s="191"/>
      <c r="AN59" s="189"/>
    </row>
    <row r="60" ht="27.0" customHeight="1">
      <c r="A60" s="8"/>
      <c r="B60" s="193" t="s">
        <v>636</v>
      </c>
      <c r="C60" s="194" t="str">
        <f>IF(COUNTBLANK(I50:I53)=0,IF(I50&gt;I51,C50,C51),"-")</f>
        <v>-</v>
      </c>
      <c r="D60" s="58"/>
      <c r="E60" s="58"/>
      <c r="F60" s="58"/>
      <c r="G60" s="58"/>
      <c r="H60" s="195"/>
      <c r="I60" s="196"/>
      <c r="J60" s="8"/>
      <c r="K60" s="8"/>
      <c r="L60" s="197" t="s">
        <v>637</v>
      </c>
      <c r="M60" s="198" t="str">
        <f>IF(COUNTBLANK(S50:S53)=0,IF(S50&gt;S51,M50,M51),"-")</f>
        <v>-</v>
      </c>
      <c r="N60" s="65"/>
      <c r="O60" s="65"/>
      <c r="P60" s="65"/>
      <c r="Q60" s="65"/>
      <c r="R60" s="199"/>
      <c r="S60" s="200"/>
      <c r="T60" s="8"/>
      <c r="U60" s="8"/>
      <c r="V60" s="201" t="s">
        <v>638</v>
      </c>
      <c r="W60" s="202" t="str">
        <f>IF(COUNTBLANK(AC50:AC53)=0,IF(AC50&gt;AC51,W50,W51),"-")</f>
        <v>-</v>
      </c>
      <c r="X60" s="71"/>
      <c r="Y60" s="71"/>
      <c r="Z60" s="71"/>
      <c r="AA60" s="71"/>
      <c r="AB60" s="203"/>
      <c r="AC60" s="204"/>
      <c r="AD60" s="8"/>
      <c r="AE60" s="8"/>
      <c r="AF60" s="205" t="s">
        <v>639</v>
      </c>
      <c r="AG60" s="206" t="str">
        <f>IF(COUNTBLANK(AM50:AM53)=0,IF(AM50&gt;AM51,AG50,AG51),"-")</f>
        <v>-</v>
      </c>
      <c r="AH60" s="77"/>
      <c r="AI60" s="77"/>
      <c r="AJ60" s="77"/>
      <c r="AK60" s="77"/>
      <c r="AL60" s="207"/>
      <c r="AM60" s="208"/>
      <c r="AN60" s="8"/>
    </row>
    <row r="61" ht="27.0" customHeight="1">
      <c r="A61" s="8"/>
      <c r="B61" s="209" t="s">
        <v>640</v>
      </c>
      <c r="C61" s="210" t="str">
        <f>IF(COUNTBLANK(I56:I57)=0,IF(I56&gt;I57,C56,C57),"-")</f>
        <v>-</v>
      </c>
      <c r="H61" s="211"/>
      <c r="I61" s="212"/>
      <c r="J61" s="8"/>
      <c r="K61" s="8"/>
      <c r="L61" s="213" t="s">
        <v>641</v>
      </c>
      <c r="M61" s="214" t="str">
        <f>IF(COUNTBLANK(S56:S57)=0,IF(S56&gt;S57,M56,M57),"-")</f>
        <v>-</v>
      </c>
      <c r="R61" s="215"/>
      <c r="S61" s="216"/>
      <c r="T61" s="8"/>
      <c r="U61" s="8"/>
      <c r="V61" s="217" t="s">
        <v>642</v>
      </c>
      <c r="W61" s="218" t="str">
        <f>IF(COUNTBLANK(AC56:AC57)=0,IF(AC56&gt;AC57,W56,W57),"-")</f>
        <v>-</v>
      </c>
      <c r="AB61" s="219"/>
      <c r="AC61" s="220"/>
      <c r="AD61" s="8"/>
      <c r="AE61" s="8"/>
      <c r="AF61" s="221" t="s">
        <v>643</v>
      </c>
      <c r="AG61" s="222" t="str">
        <f>IF(COUNTBLANK(AM56:AM57)=0,IF(AM56&gt;AM57,AG56,AG57),"-")</f>
        <v>-</v>
      </c>
      <c r="AL61" s="223"/>
      <c r="AM61" s="224"/>
      <c r="AN61" s="8"/>
    </row>
    <row r="62" ht="27.0" customHeight="1">
      <c r="A62" s="8"/>
      <c r="B62" s="225" t="s">
        <v>644</v>
      </c>
      <c r="C62" s="226" t="str">
        <f>IF(COUNTBLANK(I56:I57)=0,IF(I56&gt;I57,C57,C56),"-")</f>
        <v>-</v>
      </c>
      <c r="H62" s="227"/>
      <c r="I62" s="228"/>
      <c r="J62" s="8"/>
      <c r="K62" s="8"/>
      <c r="L62" s="229" t="s">
        <v>645</v>
      </c>
      <c r="M62" s="226" t="str">
        <f>IF(COUNTBLANK(S56:S57)=0,IF(S56&gt;S57,M57,M56),"-")</f>
        <v>-</v>
      </c>
      <c r="R62" s="227"/>
      <c r="S62" s="230"/>
      <c r="T62" s="8"/>
      <c r="U62" s="8"/>
      <c r="V62" s="231" t="s">
        <v>646</v>
      </c>
      <c r="W62" s="226" t="str">
        <f>IF(COUNTBLANK(AC56:AC57)=0,IF(AC56&gt;AC57,W57,W56),"-")</f>
        <v>-</v>
      </c>
      <c r="AB62" s="227"/>
      <c r="AC62" s="232"/>
      <c r="AD62" s="8"/>
      <c r="AE62" s="8"/>
      <c r="AF62" s="233" t="s">
        <v>647</v>
      </c>
      <c r="AG62" s="226" t="str">
        <f>IF(COUNTBLANK(AM56:AM57)=0,IF(AM56&gt;AM57,AG57,AG56),"-")</f>
        <v>-</v>
      </c>
      <c r="AL62" s="227"/>
      <c r="AM62" s="234"/>
      <c r="AN62" s="8"/>
    </row>
    <row r="63" ht="27.0" customHeight="1">
      <c r="A63" s="8"/>
      <c r="B63" s="235" t="s">
        <v>648</v>
      </c>
      <c r="C63" s="236" t="str">
        <f>IF(COUNTBLANK(I50:I53)=0,IF(I52&gt;I53,C53,C52),"-")</f>
        <v>-</v>
      </c>
      <c r="D63" s="170"/>
      <c r="E63" s="170"/>
      <c r="F63" s="170"/>
      <c r="G63" s="170"/>
      <c r="H63" s="237"/>
      <c r="I63" s="238"/>
      <c r="J63" s="8"/>
      <c r="K63" s="8"/>
      <c r="L63" s="239" t="s">
        <v>649</v>
      </c>
      <c r="M63" s="240" t="str">
        <f>IF(COUNTBLANK(S50:S53)=0,IF(S52&gt;S53,M53,M52),"-")</f>
        <v>-</v>
      </c>
      <c r="N63" s="123"/>
      <c r="O63" s="123"/>
      <c r="P63" s="123"/>
      <c r="Q63" s="123"/>
      <c r="R63" s="241"/>
      <c r="S63" s="242"/>
      <c r="T63" s="8"/>
      <c r="U63" s="8"/>
      <c r="V63" s="243" t="s">
        <v>650</v>
      </c>
      <c r="W63" s="244" t="str">
        <f>IF(COUNTBLANK(AC50:AC53)=0,IF(AC52&gt;AC53,W53,W52),"-")</f>
        <v>-</v>
      </c>
      <c r="X63" s="129"/>
      <c r="Y63" s="129"/>
      <c r="Z63" s="129"/>
      <c r="AA63" s="129"/>
      <c r="AB63" s="245"/>
      <c r="AC63" s="246"/>
      <c r="AD63" s="8"/>
      <c r="AE63" s="8"/>
      <c r="AF63" s="247" t="s">
        <v>651</v>
      </c>
      <c r="AG63" s="248" t="str">
        <f>IF(COUNTBLANK(AM50:AM53)=0,IF(AM52&gt;AM53,AG53,AG52),"-")</f>
        <v>-</v>
      </c>
      <c r="AH63" s="175"/>
      <c r="AI63" s="175"/>
      <c r="AJ63" s="175"/>
      <c r="AK63" s="175"/>
      <c r="AL63" s="249"/>
      <c r="AM63" s="250"/>
      <c r="AN63" s="8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9"/>
      <c r="B65" s="40" t="s">
        <v>176</v>
      </c>
      <c r="C65" s="41"/>
      <c r="D65" s="41"/>
      <c r="E65" s="41"/>
      <c r="F65" s="41"/>
      <c r="G65" s="41"/>
      <c r="H65" s="41"/>
      <c r="I65" s="41"/>
      <c r="J65" s="39"/>
      <c r="K65" s="39"/>
      <c r="L65" s="42" t="s">
        <v>177</v>
      </c>
      <c r="M65" s="43"/>
      <c r="N65" s="43"/>
      <c r="O65" s="43"/>
      <c r="P65" s="43"/>
      <c r="Q65" s="43"/>
      <c r="R65" s="43"/>
      <c r="S65" s="43"/>
      <c r="T65" s="39"/>
      <c r="U65" s="39"/>
      <c r="V65" s="44" t="s">
        <v>178</v>
      </c>
      <c r="W65" s="45"/>
      <c r="X65" s="45"/>
      <c r="Y65" s="45"/>
      <c r="Z65" s="45"/>
      <c r="AA65" s="45"/>
      <c r="AB65" s="45"/>
      <c r="AC65" s="45"/>
      <c r="AD65" s="39"/>
      <c r="AE65" s="39"/>
      <c r="AF65" s="46" t="s">
        <v>179</v>
      </c>
      <c r="AG65" s="47"/>
      <c r="AH65" s="47"/>
      <c r="AI65" s="47"/>
      <c r="AJ65" s="47"/>
      <c r="AK65" s="47"/>
      <c r="AL65" s="47"/>
      <c r="AM65" s="47"/>
      <c r="AN65" s="39"/>
    </row>
    <row r="66" ht="27.0" customHeight="1">
      <c r="A66" s="48"/>
      <c r="B66" s="49" t="str">
        <f>B43</f>
        <v>PARTIE 1 : 08H00 - 09H30</v>
      </c>
      <c r="C66" s="48"/>
      <c r="D66" s="48"/>
      <c r="E66" s="48"/>
      <c r="F66" s="48"/>
      <c r="G66" s="48"/>
      <c r="H66" s="50" t="s">
        <v>54</v>
      </c>
      <c r="I66" s="51" t="s">
        <v>55</v>
      </c>
      <c r="J66" s="48"/>
      <c r="K66" s="48"/>
      <c r="L66" s="52" t="str">
        <f>B66</f>
        <v>PARTIE 1 : 08H00 - 09H30</v>
      </c>
      <c r="M66" s="48"/>
      <c r="N66" s="48"/>
      <c r="O66" s="48"/>
      <c r="P66" s="48"/>
      <c r="Q66" s="48"/>
      <c r="R66" s="50" t="s">
        <v>54</v>
      </c>
      <c r="S66" s="51" t="s">
        <v>55</v>
      </c>
      <c r="T66" s="48"/>
      <c r="U66" s="48"/>
      <c r="V66" s="53" t="str">
        <f>B66</f>
        <v>PARTIE 1 : 08H00 - 09H30</v>
      </c>
      <c r="W66" s="48"/>
      <c r="X66" s="48"/>
      <c r="Y66" s="48"/>
      <c r="Z66" s="48"/>
      <c r="AA66" s="48"/>
      <c r="AB66" s="50" t="s">
        <v>54</v>
      </c>
      <c r="AC66" s="51" t="s">
        <v>55</v>
      </c>
      <c r="AD66" s="48"/>
      <c r="AE66" s="48"/>
      <c r="AF66" s="54" t="str">
        <f>B66</f>
        <v>PARTIE 1 : 08H00 - 09H30</v>
      </c>
      <c r="AG66" s="48"/>
      <c r="AH66" s="48"/>
      <c r="AI66" s="48"/>
      <c r="AJ66" s="48"/>
      <c r="AK66" s="48"/>
      <c r="AL66" s="50" t="s">
        <v>54</v>
      </c>
      <c r="AM66" s="51" t="s">
        <v>55</v>
      </c>
      <c r="AN66" s="48"/>
    </row>
    <row r="67" ht="27.0" customHeight="1">
      <c r="A67" s="371" t="s">
        <v>56</v>
      </c>
      <c r="B67" s="56">
        <v>41.0</v>
      </c>
      <c r="C67" s="57" t="str">
        <f>IFERROR(VLOOKUP("5A",$G$8:$N$39,3,FALSE))</f>
        <v>GUERREIRO Laurent</v>
      </c>
      <c r="D67" s="58"/>
      <c r="E67" s="58"/>
      <c r="F67" s="58"/>
      <c r="G67" s="59"/>
      <c r="H67" s="372"/>
      <c r="I67" s="61"/>
      <c r="J67" s="373"/>
      <c r="K67" s="371"/>
      <c r="L67" s="63">
        <v>43.0</v>
      </c>
      <c r="M67" s="64" t="str">
        <f>IFERROR(VLOOKUP("6A",$G$8:$N$39,3,FALSE))</f>
        <v>MARRES Christian</v>
      </c>
      <c r="N67" s="65"/>
      <c r="O67" s="65"/>
      <c r="P67" s="65"/>
      <c r="Q67" s="66"/>
      <c r="R67" s="374"/>
      <c r="S67" s="68"/>
      <c r="T67" s="373"/>
      <c r="U67" s="371"/>
      <c r="V67" s="69">
        <v>45.0</v>
      </c>
      <c r="W67" s="70" t="str">
        <f>IFERROR(VLOOKUP("7A",$G$8:$N$39,3,FALSE))</f>
        <v>POINARD Yann</v>
      </c>
      <c r="X67" s="71"/>
      <c r="Y67" s="71"/>
      <c r="Z67" s="71"/>
      <c r="AA67" s="72"/>
      <c r="AB67" s="375"/>
      <c r="AC67" s="74"/>
      <c r="AD67" s="373"/>
      <c r="AE67" s="371"/>
      <c r="AF67" s="205">
        <v>47.0</v>
      </c>
      <c r="AG67" s="76" t="str">
        <f>IFERROR(VLOOKUP("8A",$G$8:$N$39,3,FALSE))</f>
        <v>DEVISE Hervé</v>
      </c>
      <c r="AH67" s="77"/>
      <c r="AI67" s="77"/>
      <c r="AJ67" s="77"/>
      <c r="AK67" s="78"/>
      <c r="AL67" s="376"/>
      <c r="AM67" s="80"/>
      <c r="AN67" s="373" t="str">
        <f>AG68</f>
        <v>LEYRAL Kévin</v>
      </c>
    </row>
    <row r="68" ht="27.0" customHeight="1">
      <c r="A68" s="371" t="s">
        <v>56</v>
      </c>
      <c r="B68" s="81"/>
      <c r="C68" s="82" t="str">
        <f>IFERROR(VLOOKUP("5B",$G$8:$N$39,3,FALSE))</f>
        <v>BEDIN Jérôme</v>
      </c>
      <c r="D68" s="83"/>
      <c r="E68" s="83"/>
      <c r="F68" s="83"/>
      <c r="G68" s="84"/>
      <c r="H68" s="377"/>
      <c r="I68" s="86"/>
      <c r="J68" s="373"/>
      <c r="K68" s="371"/>
      <c r="L68" s="87"/>
      <c r="M68" s="88" t="str">
        <f>IFERROR(VLOOKUP("6B",$G$8:$N$39,3,FALSE))</f>
        <v>ESCOFFIER Sébastien</v>
      </c>
      <c r="N68" s="89"/>
      <c r="O68" s="89"/>
      <c r="P68" s="89"/>
      <c r="Q68" s="90"/>
      <c r="R68" s="378"/>
      <c r="S68" s="92"/>
      <c r="T68" s="373"/>
      <c r="U68" s="371"/>
      <c r="V68" s="93"/>
      <c r="W68" s="94" t="str">
        <f>IFERROR(VLOOKUP("7B",$G$8:$N$39,3,FALSE))</f>
        <v>ROUSTAIN Stéphane</v>
      </c>
      <c r="X68" s="95"/>
      <c r="Y68" s="95"/>
      <c r="Z68" s="95"/>
      <c r="AA68" s="96"/>
      <c r="AB68" s="379"/>
      <c r="AC68" s="98"/>
      <c r="AD68" s="373"/>
      <c r="AE68" s="371"/>
      <c r="AF68" s="99"/>
      <c r="AG68" s="100" t="str">
        <f>IFERROR(VLOOKUP("8B",$G$8:$N$39,3,FALSE))</f>
        <v>LEYRAL Kévin</v>
      </c>
      <c r="AH68" s="101"/>
      <c r="AI68" s="101"/>
      <c r="AJ68" s="101"/>
      <c r="AK68" s="102"/>
      <c r="AL68" s="380"/>
      <c r="AM68" s="104"/>
      <c r="AN68" s="373" t="str">
        <f>AG67</f>
        <v>DEVISE Hervé</v>
      </c>
    </row>
    <row r="69" ht="27.0" customHeight="1">
      <c r="A69" s="371" t="s">
        <v>57</v>
      </c>
      <c r="B69" s="105">
        <v>42.0</v>
      </c>
      <c r="C69" s="106" t="str">
        <f>IFERROR(VLOOKUP("5C",$G$8:$N$39,3,FALSE))</f>
        <v>DURAND Mathieu</v>
      </c>
      <c r="G69" s="107"/>
      <c r="H69" s="381"/>
      <c r="I69" s="109"/>
      <c r="J69" s="373"/>
      <c r="K69" s="371"/>
      <c r="L69" s="110">
        <v>44.0</v>
      </c>
      <c r="M69" s="106" t="str">
        <f>IFERROR(VLOOKUP("6C",$G$8:$N$39,3,FALSE))</f>
        <v>VIVENZIO Mario</v>
      </c>
      <c r="Q69" s="107"/>
      <c r="R69" s="381"/>
      <c r="S69" s="111"/>
      <c r="T69" s="373"/>
      <c r="U69" s="371"/>
      <c r="V69" s="112">
        <v>46.0</v>
      </c>
      <c r="W69" s="106" t="str">
        <f>IFERROR(VLOOKUP("7C",$G$8:$N$39,3,FALSE))</f>
        <v>PLANET Jean-Philippe</v>
      </c>
      <c r="AA69" s="107"/>
      <c r="AB69" s="381"/>
      <c r="AC69" s="113"/>
      <c r="AD69" s="373"/>
      <c r="AE69" s="371"/>
      <c r="AF69" s="233">
        <v>48.0</v>
      </c>
      <c r="AG69" s="106" t="str">
        <f>IFERROR(VLOOKUP("8C",$G$8:$N$39,3,FALSE))</f>
        <v>CHEVALIER Jean-Paul</v>
      </c>
      <c r="AK69" s="107"/>
      <c r="AL69" s="381"/>
      <c r="AM69" s="115"/>
      <c r="AN69" s="373" t="str">
        <f>AG70</f>
        <v>GOBIN Cédric</v>
      </c>
    </row>
    <row r="70" ht="27.0" customHeight="1">
      <c r="A70" s="371" t="s">
        <v>57</v>
      </c>
      <c r="B70" s="116"/>
      <c r="C70" s="117" t="str">
        <f>IFERROR(VLOOKUP("5D",$G$8:$N$39,3,FALSE))</f>
        <v>DUBIEZ Martial</v>
      </c>
      <c r="G70" s="118"/>
      <c r="H70" s="382"/>
      <c r="I70" s="120"/>
      <c r="J70" s="373"/>
      <c r="K70" s="371"/>
      <c r="L70" s="121"/>
      <c r="M70" s="122" t="str">
        <f>IFERROR(VLOOKUP("6D",$G$8:$N$39,3,FALSE))</f>
        <v>MUSSEL Philippe</v>
      </c>
      <c r="N70" s="123"/>
      <c r="O70" s="123"/>
      <c r="P70" s="123"/>
      <c r="Q70" s="124"/>
      <c r="R70" s="383"/>
      <c r="S70" s="126"/>
      <c r="T70" s="373"/>
      <c r="U70" s="371"/>
      <c r="V70" s="127"/>
      <c r="W70" s="128" t="str">
        <f>IFERROR(VLOOKUP("7D",$G$8:$N$39,3,FALSE))</f>
        <v>CHEVRAY Anthony</v>
      </c>
      <c r="X70" s="129"/>
      <c r="Y70" s="129"/>
      <c r="Z70" s="129"/>
      <c r="AA70" s="130"/>
      <c r="AB70" s="384"/>
      <c r="AC70" s="132"/>
      <c r="AD70" s="373"/>
      <c r="AE70" s="371"/>
      <c r="AF70" s="133"/>
      <c r="AG70" s="134" t="str">
        <f>IFERROR(VLOOKUP("8D",$G$8:$N$39,3,FALSE))</f>
        <v>GOBIN Cédric</v>
      </c>
      <c r="AK70" s="135"/>
      <c r="AL70" s="385"/>
      <c r="AM70" s="137"/>
      <c r="AN70" s="373" t="str">
        <f>AG69</f>
        <v>CHEVALIER Jean-Paul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64"/>
      <c r="B72" s="49" t="str">
        <f>B49</f>
        <v>PARTIE 2 : 13H30 - 15H00</v>
      </c>
      <c r="C72" s="165"/>
      <c r="D72" s="165"/>
      <c r="E72" s="165"/>
      <c r="F72" s="165"/>
      <c r="G72" s="165"/>
      <c r="H72" s="50" t="s">
        <v>54</v>
      </c>
      <c r="I72" s="51" t="s">
        <v>55</v>
      </c>
      <c r="J72" s="164"/>
      <c r="K72" s="164"/>
      <c r="L72" s="166" t="str">
        <f>B72</f>
        <v>PARTIE 2 : 13H30 - 15H00</v>
      </c>
      <c r="M72" s="165"/>
      <c r="N72" s="165"/>
      <c r="O72" s="165"/>
      <c r="P72" s="165"/>
      <c r="Q72" s="165"/>
      <c r="R72" s="50" t="s">
        <v>54</v>
      </c>
      <c r="S72" s="51" t="s">
        <v>55</v>
      </c>
      <c r="T72" s="164"/>
      <c r="U72" s="164"/>
      <c r="V72" s="167" t="str">
        <f>B72</f>
        <v>PARTIE 2 : 13H30 - 15H00</v>
      </c>
      <c r="W72" s="165"/>
      <c r="X72" s="165"/>
      <c r="Y72" s="165"/>
      <c r="Z72" s="165"/>
      <c r="AA72" s="165"/>
      <c r="AB72" s="50" t="s">
        <v>54</v>
      </c>
      <c r="AC72" s="51" t="s">
        <v>55</v>
      </c>
      <c r="AD72" s="164"/>
      <c r="AE72" s="164"/>
      <c r="AF72" s="168" t="str">
        <f>B72</f>
        <v>PARTIE 2 : 13H30 - 15H00</v>
      </c>
      <c r="AG72" s="165"/>
      <c r="AH72" s="165"/>
      <c r="AI72" s="165"/>
      <c r="AJ72" s="165"/>
      <c r="AK72" s="165"/>
      <c r="AL72" s="50" t="s">
        <v>54</v>
      </c>
      <c r="AM72" s="51" t="s">
        <v>55</v>
      </c>
      <c r="AN72" s="164"/>
    </row>
    <row r="73" ht="27.0" customHeight="1">
      <c r="A73" s="371" t="s">
        <v>60</v>
      </c>
      <c r="B73" s="56">
        <v>9.0</v>
      </c>
      <c r="C73" s="473" t="str">
        <f>IF(COUNTBLANK(I67:I70)=0,IF(I67&gt;I68,C67,C68),"-")</f>
        <v>-</v>
      </c>
      <c r="D73" s="58"/>
      <c r="E73" s="58"/>
      <c r="F73" s="58"/>
      <c r="G73" s="59"/>
      <c r="H73" s="372"/>
      <c r="I73" s="61"/>
      <c r="J73" s="373"/>
      <c r="K73" s="371"/>
      <c r="L73" s="63">
        <v>11.0</v>
      </c>
      <c r="M73" s="493" t="str">
        <f>IF(COUNTBLANK(S67:S70)=0,IF(S67&gt;S68,M67,M68),"-")</f>
        <v>-</v>
      </c>
      <c r="N73" s="65"/>
      <c r="O73" s="65"/>
      <c r="P73" s="65"/>
      <c r="Q73" s="66"/>
      <c r="R73" s="374"/>
      <c r="S73" s="68"/>
      <c r="T73" s="373"/>
      <c r="U73" s="371"/>
      <c r="V73" s="69">
        <v>13.0</v>
      </c>
      <c r="W73" s="494" t="str">
        <f>IF(COUNTBLANK(AC67:AC70)=0,IF(AC67&gt;AC68,W67,W68),"-")</f>
        <v>-</v>
      </c>
      <c r="X73" s="71"/>
      <c r="Y73" s="71"/>
      <c r="Z73" s="71"/>
      <c r="AA73" s="72"/>
      <c r="AB73" s="375"/>
      <c r="AC73" s="74"/>
      <c r="AD73" s="373"/>
      <c r="AE73" s="371"/>
      <c r="AF73" s="75">
        <v>15.0</v>
      </c>
      <c r="AG73" s="495" t="str">
        <f>IF(COUNTBLANK(AM67:AM70)=0,IF(AM67&gt;AM68,AG67,AG68),"-")</f>
        <v>-</v>
      </c>
      <c r="AH73" s="77"/>
      <c r="AI73" s="77"/>
      <c r="AJ73" s="77"/>
      <c r="AK73" s="78"/>
      <c r="AL73" s="376"/>
      <c r="AM73" s="80"/>
      <c r="AN73" s="373" t="str">
        <f>AG74</f>
        <v>-</v>
      </c>
    </row>
    <row r="74" ht="27.0" customHeight="1">
      <c r="A74" s="371" t="s">
        <v>60</v>
      </c>
      <c r="B74" s="81"/>
      <c r="C74" s="474" t="str">
        <f>IF(COUNTBLANK(I67:I70)=0,IF(I69&gt;I70,C69,C70),"-")</f>
        <v>-</v>
      </c>
      <c r="D74" s="83"/>
      <c r="E74" s="83"/>
      <c r="F74" s="83"/>
      <c r="G74" s="84"/>
      <c r="H74" s="377"/>
      <c r="I74" s="86"/>
      <c r="J74" s="373"/>
      <c r="K74" s="371"/>
      <c r="L74" s="87"/>
      <c r="M74" s="496" t="str">
        <f>IF(COUNTBLANK(S67:S70)=0,IF(S69&gt;S70,M69,M70),"-")</f>
        <v>-</v>
      </c>
      <c r="N74" s="89"/>
      <c r="O74" s="89"/>
      <c r="P74" s="89"/>
      <c r="Q74" s="90"/>
      <c r="R74" s="378"/>
      <c r="S74" s="92"/>
      <c r="T74" s="373"/>
      <c r="U74" s="371"/>
      <c r="V74" s="93"/>
      <c r="W74" s="497" t="str">
        <f>IF(COUNTBLANK(AC67:AC70)=0,IF(AC69&gt;AC70,W69,W70),"-")</f>
        <v>-</v>
      </c>
      <c r="X74" s="95"/>
      <c r="Y74" s="95"/>
      <c r="Z74" s="95"/>
      <c r="AA74" s="96"/>
      <c r="AB74" s="379"/>
      <c r="AC74" s="98"/>
      <c r="AD74" s="373"/>
      <c r="AE74" s="371"/>
      <c r="AF74" s="99"/>
      <c r="AG74" s="498" t="str">
        <f>IF(COUNTBLANK(AM67:AM70)=0,IF(AM69&gt;AM70,AG69,AG70),"-")</f>
        <v>-</v>
      </c>
      <c r="AH74" s="101"/>
      <c r="AI74" s="101"/>
      <c r="AJ74" s="101"/>
      <c r="AK74" s="102"/>
      <c r="AL74" s="380"/>
      <c r="AM74" s="104"/>
      <c r="AN74" s="373" t="str">
        <f>AG73</f>
        <v>-</v>
      </c>
    </row>
    <row r="75" ht="27.0" customHeight="1">
      <c r="A75" s="371" t="s">
        <v>61</v>
      </c>
      <c r="B75" s="105">
        <v>10.0</v>
      </c>
      <c r="C75" s="475" t="str">
        <f>IF(COUNTBLANK(I67:I70)=0,IF(I67&gt;I68,C68,C67),"-")</f>
        <v>-</v>
      </c>
      <c r="G75" s="107"/>
      <c r="H75" s="381"/>
      <c r="I75" s="109"/>
      <c r="J75" s="373"/>
      <c r="K75" s="371"/>
      <c r="L75" s="110">
        <v>12.0</v>
      </c>
      <c r="M75" s="475" t="str">
        <f>IF(COUNTBLANK(S67:S70)=0,IF(S67&gt;S68,M68,M67),"-")</f>
        <v>-</v>
      </c>
      <c r="Q75" s="107"/>
      <c r="R75" s="381"/>
      <c r="S75" s="111"/>
      <c r="T75" s="373"/>
      <c r="U75" s="371"/>
      <c r="V75" s="112">
        <v>14.0</v>
      </c>
      <c r="W75" s="475" t="str">
        <f>IF(COUNTBLANK(AC67:AC70)=0,IF(AC67&gt;AC68,W68,W67),"-")</f>
        <v>-</v>
      </c>
      <c r="AA75" s="107"/>
      <c r="AB75" s="381"/>
      <c r="AC75" s="113"/>
      <c r="AD75" s="373"/>
      <c r="AE75" s="371"/>
      <c r="AF75" s="114">
        <v>16.0</v>
      </c>
      <c r="AG75" s="475" t="str">
        <f>IF(COUNTBLANK(AM67:AM70)=0,IF(AM67&gt;AM68,AG68,AG67),"-")</f>
        <v>-</v>
      </c>
      <c r="AK75" s="107"/>
      <c r="AL75" s="381"/>
      <c r="AM75" s="115"/>
      <c r="AN75" s="373" t="str">
        <f>AG76</f>
        <v>-</v>
      </c>
    </row>
    <row r="76" ht="27.0" customHeight="1">
      <c r="A76" s="371" t="s">
        <v>61</v>
      </c>
      <c r="B76" s="116"/>
      <c r="C76" s="428" t="str">
        <f>IF(COUNTBLANK(I67:I70)=0,IF(I69&gt;I70,C70,C69),"-")</f>
        <v>-</v>
      </c>
      <c r="D76" s="170"/>
      <c r="E76" s="170"/>
      <c r="F76" s="170"/>
      <c r="G76" s="171"/>
      <c r="H76" s="387"/>
      <c r="I76" s="173"/>
      <c r="J76" s="373"/>
      <c r="K76" s="371"/>
      <c r="L76" s="121"/>
      <c r="M76" s="391" t="str">
        <f>IF(COUNTBLANK(S67:S70)=0,IF(S69&gt;S70,M70,M69),"-")</f>
        <v>-</v>
      </c>
      <c r="N76" s="123"/>
      <c r="O76" s="123"/>
      <c r="P76" s="123"/>
      <c r="Q76" s="124"/>
      <c r="R76" s="383"/>
      <c r="S76" s="126"/>
      <c r="T76" s="373"/>
      <c r="U76" s="371"/>
      <c r="V76" s="127"/>
      <c r="W76" s="388" t="str">
        <f>IF(COUNTBLANK(AC67:AC70)=0,IF(AC69&gt;AC70,W70,W69),"-")</f>
        <v>-</v>
      </c>
      <c r="X76" s="129"/>
      <c r="Y76" s="129"/>
      <c r="Z76" s="129"/>
      <c r="AA76" s="130"/>
      <c r="AB76" s="384"/>
      <c r="AC76" s="132"/>
      <c r="AD76" s="373"/>
      <c r="AE76" s="371"/>
      <c r="AF76" s="133"/>
      <c r="AG76" s="389" t="str">
        <f>IF(COUNTBLANK(AM67:AM70)=0,IF(AM69&gt;AM70,AG70,AG69),"-")</f>
        <v>-</v>
      </c>
      <c r="AH76" s="175"/>
      <c r="AI76" s="175"/>
      <c r="AJ76" s="175"/>
      <c r="AK76" s="176"/>
      <c r="AL76" s="390"/>
      <c r="AM76" s="178"/>
      <c r="AN76" s="373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499" t="s">
        <v>652</v>
      </c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64"/>
      <c r="B78" s="49" t="str">
        <f>B55</f>
        <v>BARRAGES : 15H45 - 17H15</v>
      </c>
      <c r="C78" s="165"/>
      <c r="D78" s="165"/>
      <c r="E78" s="165"/>
      <c r="F78" s="165"/>
      <c r="G78" s="165"/>
      <c r="H78" s="50" t="s">
        <v>54</v>
      </c>
      <c r="I78" s="51" t="s">
        <v>55</v>
      </c>
      <c r="J78" s="164"/>
      <c r="K78" s="164"/>
      <c r="L78" s="166" t="str">
        <f>B78</f>
        <v>BARRAGES : 15H45 - 17H15</v>
      </c>
      <c r="M78" s="165"/>
      <c r="N78" s="165"/>
      <c r="O78" s="165"/>
      <c r="P78" s="165"/>
      <c r="Q78" s="165"/>
      <c r="R78" s="50" t="s">
        <v>54</v>
      </c>
      <c r="S78" s="51" t="s">
        <v>55</v>
      </c>
      <c r="T78" s="164"/>
      <c r="U78" s="164"/>
      <c r="V78" s="167" t="str">
        <f>B78</f>
        <v>BARRAGES : 15H45 - 17H15</v>
      </c>
      <c r="W78" s="165"/>
      <c r="X78" s="165"/>
      <c r="Y78" s="165"/>
      <c r="Z78" s="165"/>
      <c r="AA78" s="165"/>
      <c r="AB78" s="50" t="s">
        <v>54</v>
      </c>
      <c r="AC78" s="51" t="s">
        <v>55</v>
      </c>
      <c r="AD78" s="164"/>
      <c r="AE78" s="164"/>
      <c r="AF78" s="168" t="str">
        <f>B78</f>
        <v>BARRAGES : 15H45 - 17H15</v>
      </c>
      <c r="AG78" s="165"/>
      <c r="AH78" s="165"/>
      <c r="AI78" s="165"/>
      <c r="AJ78" s="165"/>
      <c r="AK78" s="165"/>
      <c r="AL78" s="50" t="s">
        <v>54</v>
      </c>
      <c r="AM78" s="51" t="s">
        <v>55</v>
      </c>
      <c r="AN78" s="164"/>
    </row>
    <row r="79" ht="27.0" customHeight="1">
      <c r="A79" s="371" t="s">
        <v>63</v>
      </c>
      <c r="B79" s="56">
        <v>21.0</v>
      </c>
      <c r="C79" s="473" t="str">
        <f>IF(COUNTBLANK(I73:I76)=0,IF(I73&gt;I74,C74,C73),"-")</f>
        <v>-</v>
      </c>
      <c r="D79" s="58"/>
      <c r="E79" s="58"/>
      <c r="F79" s="58"/>
      <c r="G79" s="59"/>
      <c r="H79" s="372"/>
      <c r="I79" s="61"/>
      <c r="J79" s="373" t="str">
        <f>C80</f>
        <v>-</v>
      </c>
      <c r="K79" s="371" t="s">
        <v>63</v>
      </c>
      <c r="L79" s="63">
        <v>22.0</v>
      </c>
      <c r="M79" s="493" t="str">
        <f>IF(COUNTBLANK(S73:S76)=0,IF(S73&gt;S74,M74,M73),"-")</f>
        <v>-</v>
      </c>
      <c r="N79" s="65"/>
      <c r="O79" s="65"/>
      <c r="P79" s="65"/>
      <c r="Q79" s="66"/>
      <c r="R79" s="374"/>
      <c r="S79" s="68"/>
      <c r="T79" s="373"/>
      <c r="U79" s="371"/>
      <c r="V79" s="69">
        <v>23.0</v>
      </c>
      <c r="W79" s="494" t="str">
        <f>IF(COUNTBLANK(AC73:AC76)=0,IF(AC73&gt;AC74,W74,W73),"-")</f>
        <v>-</v>
      </c>
      <c r="X79" s="71"/>
      <c r="Y79" s="71"/>
      <c r="Z79" s="71"/>
      <c r="AA79" s="72"/>
      <c r="AB79" s="375"/>
      <c r="AC79" s="74"/>
      <c r="AD79" s="373" t="str">
        <f>W80</f>
        <v>-</v>
      </c>
      <c r="AE79" s="371"/>
      <c r="AF79" s="75">
        <v>24.0</v>
      </c>
      <c r="AG79" s="495" t="str">
        <f>IF(COUNTBLANK(AM73:AM76)=0,IF(AM73&gt;AM74,AG74,AG73),"-")</f>
        <v>-</v>
      </c>
      <c r="AH79" s="77"/>
      <c r="AI79" s="77"/>
      <c r="AJ79" s="77"/>
      <c r="AK79" s="78"/>
      <c r="AL79" s="376"/>
      <c r="AM79" s="80"/>
      <c r="AN79" s="373" t="str">
        <f>AG80</f>
        <v>-</v>
      </c>
    </row>
    <row r="80" ht="27.0" customHeight="1">
      <c r="A80" s="371" t="s">
        <v>63</v>
      </c>
      <c r="B80" s="116"/>
      <c r="C80" s="428" t="str">
        <f>IF(COUNTBLANK(I73:I76)=0,IF(I75&gt;I76,C75,C76),"-")</f>
        <v>-</v>
      </c>
      <c r="D80" s="170"/>
      <c r="E80" s="170"/>
      <c r="F80" s="170"/>
      <c r="G80" s="171"/>
      <c r="H80" s="387"/>
      <c r="I80" s="173"/>
      <c r="J80" s="373" t="str">
        <f>C79</f>
        <v>-</v>
      </c>
      <c r="K80" s="371" t="s">
        <v>63</v>
      </c>
      <c r="L80" s="121"/>
      <c r="M80" s="391" t="str">
        <f>IF(COUNTBLANK(S73:S76)=0,IF(S75&gt;S76,M75,M76),"-")</f>
        <v>-</v>
      </c>
      <c r="N80" s="123"/>
      <c r="O80" s="123"/>
      <c r="P80" s="123"/>
      <c r="Q80" s="124"/>
      <c r="R80" s="383"/>
      <c r="S80" s="126"/>
      <c r="T80" s="373"/>
      <c r="U80" s="371"/>
      <c r="V80" s="127"/>
      <c r="W80" s="388" t="str">
        <f>IF(COUNTBLANK(AC73:AC76)=0,IF(AC75&gt;AC76,W75,W76),"-")</f>
        <v>-</v>
      </c>
      <c r="X80" s="129"/>
      <c r="Y80" s="129"/>
      <c r="Z80" s="129"/>
      <c r="AA80" s="130"/>
      <c r="AB80" s="384"/>
      <c r="AC80" s="132"/>
      <c r="AD80" s="373" t="str">
        <f>W79</f>
        <v>-</v>
      </c>
      <c r="AE80" s="371"/>
      <c r="AF80" s="133"/>
      <c r="AG80" s="389" t="str">
        <f>IF(COUNTBLANK(AM73:AM76)=0,IF(AM75&gt;AM76,AG75,AG76),"-")</f>
        <v>-</v>
      </c>
      <c r="AH80" s="175"/>
      <c r="AI80" s="175"/>
      <c r="AJ80" s="175"/>
      <c r="AK80" s="176"/>
      <c r="AL80" s="390"/>
      <c r="AM80" s="178"/>
      <c r="AN80" s="373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189"/>
      <c r="B82" s="190"/>
      <c r="C82" s="191"/>
      <c r="D82" s="191"/>
      <c r="E82" s="191"/>
      <c r="F82" s="191"/>
      <c r="G82" s="191"/>
      <c r="H82" s="191"/>
      <c r="I82" s="192"/>
      <c r="J82" s="189"/>
      <c r="K82" s="189"/>
      <c r="L82" s="190"/>
      <c r="M82" s="191"/>
      <c r="N82" s="191"/>
      <c r="O82" s="191"/>
      <c r="P82" s="191"/>
      <c r="Q82" s="191"/>
      <c r="R82" s="191"/>
      <c r="S82" s="191"/>
      <c r="T82" s="189"/>
      <c r="U82" s="189"/>
      <c r="V82" s="190"/>
      <c r="W82" s="191"/>
      <c r="X82" s="191"/>
      <c r="Y82" s="191"/>
      <c r="Z82" s="191"/>
      <c r="AA82" s="191"/>
      <c r="AB82" s="191"/>
      <c r="AC82" s="191"/>
      <c r="AD82" s="189"/>
      <c r="AE82" s="189"/>
      <c r="AF82" s="190"/>
      <c r="AG82" s="191"/>
      <c r="AH82" s="191"/>
      <c r="AI82" s="191"/>
      <c r="AJ82" s="191"/>
      <c r="AK82" s="191"/>
      <c r="AL82" s="191"/>
      <c r="AM82" s="191"/>
      <c r="AN82" s="189"/>
    </row>
    <row r="83" ht="27.0" customHeight="1">
      <c r="A83" s="8"/>
      <c r="B83" s="193" t="s">
        <v>653</v>
      </c>
      <c r="C83" s="194" t="str">
        <f>IF(COUNTBLANK(I73:I76)=0,IF(I73&gt;I74,C73,C74),"-")</f>
        <v>-</v>
      </c>
      <c r="D83" s="58"/>
      <c r="E83" s="58"/>
      <c r="F83" s="58"/>
      <c r="G83" s="58"/>
      <c r="H83" s="195"/>
      <c r="I83" s="196"/>
      <c r="J83" s="8"/>
      <c r="K83" s="8"/>
      <c r="L83" s="197" t="s">
        <v>654</v>
      </c>
      <c r="M83" s="198" t="str">
        <f>IF(COUNTBLANK(S73:S76)=0,IF(S73&gt;S74,M73,M74),"-")</f>
        <v>-</v>
      </c>
      <c r="N83" s="65"/>
      <c r="O83" s="65"/>
      <c r="P83" s="65"/>
      <c r="Q83" s="65"/>
      <c r="R83" s="199"/>
      <c r="S83" s="200"/>
      <c r="T83" s="8"/>
      <c r="U83" s="8"/>
      <c r="V83" s="201" t="s">
        <v>655</v>
      </c>
      <c r="W83" s="202" t="str">
        <f>IF(COUNTBLANK(AC73:AC76)=0,IF(AC73&gt;AC74,W73,W74),"-")</f>
        <v>-</v>
      </c>
      <c r="X83" s="71"/>
      <c r="Y83" s="71"/>
      <c r="Z83" s="71"/>
      <c r="AA83" s="71"/>
      <c r="AB83" s="203"/>
      <c r="AC83" s="204"/>
      <c r="AD83" s="8"/>
      <c r="AE83" s="8"/>
      <c r="AF83" s="205" t="s">
        <v>656</v>
      </c>
      <c r="AG83" s="206" t="str">
        <f>IF(COUNTBLANK(AM73:AM76)=0,IF(AM73&gt;AM74,AG73,AG74),"-")</f>
        <v>-</v>
      </c>
      <c r="AH83" s="77"/>
      <c r="AI83" s="77"/>
      <c r="AJ83" s="77"/>
      <c r="AK83" s="77"/>
      <c r="AL83" s="207"/>
      <c r="AM83" s="208"/>
      <c r="AN83" s="8"/>
    </row>
    <row r="84" ht="27.0" customHeight="1">
      <c r="A84" s="8"/>
      <c r="B84" s="209" t="s">
        <v>657</v>
      </c>
      <c r="C84" s="210" t="str">
        <f>IF(COUNTBLANK(I79:I80)=0,IF(I79&gt;I80,C79,C80),"-")</f>
        <v>-</v>
      </c>
      <c r="H84" s="211"/>
      <c r="I84" s="212"/>
      <c r="J84" s="8"/>
      <c r="K84" s="8"/>
      <c r="L84" s="213" t="s">
        <v>658</v>
      </c>
      <c r="M84" s="214" t="str">
        <f>IF(COUNTBLANK(S79:S80)=0,IF(S79&gt;S80,M79,M80),"-")</f>
        <v>-</v>
      </c>
      <c r="R84" s="215"/>
      <c r="S84" s="216"/>
      <c r="T84" s="8"/>
      <c r="U84" s="8"/>
      <c r="V84" s="217" t="s">
        <v>659</v>
      </c>
      <c r="W84" s="218" t="str">
        <f>IF(COUNTBLANK(AC79:AC80)=0,IF(AC79&gt;AC80,W79,W80),"-")</f>
        <v>-</v>
      </c>
      <c r="AB84" s="219"/>
      <c r="AC84" s="220"/>
      <c r="AD84" s="8"/>
      <c r="AE84" s="8"/>
      <c r="AF84" s="221" t="s">
        <v>660</v>
      </c>
      <c r="AG84" s="222" t="str">
        <f>IF(COUNTBLANK(AM79:AM80)=0,IF(AM79&gt;AM80,AG79,AG80),"-")</f>
        <v>-</v>
      </c>
      <c r="AL84" s="223"/>
      <c r="AM84" s="224"/>
      <c r="AN84" s="8"/>
    </row>
    <row r="85" ht="27.0" customHeight="1">
      <c r="A85" s="8"/>
      <c r="B85" s="225" t="s">
        <v>661</v>
      </c>
      <c r="C85" s="226" t="str">
        <f>IF(COUNTBLANK(I79:I80)=0,IF(I79&gt;I80,C80,C79),"-")</f>
        <v>-</v>
      </c>
      <c r="H85" s="227"/>
      <c r="I85" s="228"/>
      <c r="J85" s="8"/>
      <c r="K85" s="8"/>
      <c r="L85" s="229" t="s">
        <v>662</v>
      </c>
      <c r="M85" s="226" t="str">
        <f>IF(COUNTBLANK(S79:S80)=0,IF(S79&gt;S80,M80,M79),"-")</f>
        <v>-</v>
      </c>
      <c r="R85" s="227"/>
      <c r="S85" s="230"/>
      <c r="T85" s="8"/>
      <c r="U85" s="8"/>
      <c r="V85" s="231" t="s">
        <v>663</v>
      </c>
      <c r="W85" s="226" t="str">
        <f>IF(COUNTBLANK(AC79:AC80)=0,IF(AC79&gt;AC80,W80,W79),"-")</f>
        <v>-</v>
      </c>
      <c r="AB85" s="227"/>
      <c r="AC85" s="232"/>
      <c r="AD85" s="8"/>
      <c r="AE85" s="8"/>
      <c r="AF85" s="233" t="s">
        <v>664</v>
      </c>
      <c r="AG85" s="226" t="str">
        <f>IF(COUNTBLANK(AM79:AM80)=0,IF(AM79&gt;AM80,AG80,AG79),"-")</f>
        <v>-</v>
      </c>
      <c r="AL85" s="227"/>
      <c r="AM85" s="234"/>
      <c r="AN85" s="8"/>
    </row>
    <row r="86" ht="27.0" customHeight="1">
      <c r="A86" s="8"/>
      <c r="B86" s="235" t="s">
        <v>665</v>
      </c>
      <c r="C86" s="236" t="str">
        <f>IF(COUNTBLANK(I73:I76)=0,IF(I75&gt;I76,C76,C75),"-")</f>
        <v>-</v>
      </c>
      <c r="D86" s="170"/>
      <c r="E86" s="170"/>
      <c r="F86" s="170"/>
      <c r="G86" s="170"/>
      <c r="H86" s="237"/>
      <c r="I86" s="238"/>
      <c r="J86" s="8"/>
      <c r="K86" s="8"/>
      <c r="L86" s="239" t="s">
        <v>666</v>
      </c>
      <c r="M86" s="240" t="str">
        <f>IF(COUNTBLANK(S73:S76)=0,IF(S75&gt;S76,M76,M75),"-")</f>
        <v>-</v>
      </c>
      <c r="N86" s="123"/>
      <c r="O86" s="123"/>
      <c r="P86" s="123"/>
      <c r="Q86" s="123"/>
      <c r="R86" s="241"/>
      <c r="S86" s="242"/>
      <c r="T86" s="8"/>
      <c r="U86" s="8"/>
      <c r="V86" s="243" t="s">
        <v>667</v>
      </c>
      <c r="W86" s="244" t="str">
        <f>IF(COUNTBLANK(AC73:AC76)=0,IF(AC75&gt;AC76,W76,W75),"-")</f>
        <v>-</v>
      </c>
      <c r="X86" s="129"/>
      <c r="Y86" s="129"/>
      <c r="Z86" s="129"/>
      <c r="AA86" s="129"/>
      <c r="AB86" s="245"/>
      <c r="AC86" s="246"/>
      <c r="AD86" s="8"/>
      <c r="AE86" s="8"/>
      <c r="AF86" s="247" t="s">
        <v>668</v>
      </c>
      <c r="AG86" s="248" t="str">
        <f>IF(COUNTBLANK(AM73:AM76)=0,IF(AM75&gt;AM76,AG76,AG75),"-")</f>
        <v>-</v>
      </c>
      <c r="AH86" s="175"/>
      <c r="AI86" s="175"/>
      <c r="AJ86" s="175"/>
      <c r="AK86" s="175"/>
      <c r="AL86" s="249"/>
      <c r="AM86" s="250"/>
      <c r="AN86" s="8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669</v>
      </c>
    </row>
    <row r="90" ht="27.0" customHeight="1">
      <c r="H90" s="8"/>
      <c r="I90" s="8"/>
      <c r="J90" s="8"/>
      <c r="K90" s="8"/>
      <c r="L90" s="8"/>
      <c r="M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3.5" customHeight="1">
      <c r="A91" s="429"/>
      <c r="B91" s="315" t="s">
        <v>197</v>
      </c>
      <c r="C91" s="430"/>
      <c r="D91" s="430"/>
      <c r="E91" s="430"/>
      <c r="F91" s="430"/>
      <c r="G91" s="430"/>
      <c r="H91" s="317" t="s">
        <v>198</v>
      </c>
      <c r="I91" s="318"/>
      <c r="J91" s="341"/>
      <c r="K91" s="341"/>
      <c r="L91" s="341"/>
      <c r="M91" s="341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</row>
    <row r="92" ht="13.5" customHeight="1">
      <c r="A92" s="431" t="s">
        <v>670</v>
      </c>
      <c r="B92" s="319">
        <v>25.0</v>
      </c>
      <c r="C92" s="47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432"/>
      <c r="I92" s="320"/>
      <c r="J92" s="341"/>
      <c r="K92" s="341"/>
      <c r="L92" s="341"/>
      <c r="M92" s="341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</row>
    <row r="93" ht="13.5" customHeight="1">
      <c r="B93" s="321"/>
      <c r="G93" s="261"/>
      <c r="I93" s="322"/>
      <c r="J93" s="341"/>
      <c r="K93" s="341"/>
      <c r="L93" s="341"/>
      <c r="M93" s="341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</row>
    <row r="94" ht="13.5" customHeight="1">
      <c r="A94" s="431" t="s">
        <v>671</v>
      </c>
      <c r="B94" s="321"/>
      <c r="C94" s="477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433"/>
      <c r="I94" s="325"/>
      <c r="J94" s="434"/>
      <c r="K94" s="435"/>
      <c r="L94" s="254" t="s">
        <v>81</v>
      </c>
      <c r="M94" s="436"/>
      <c r="N94" s="436"/>
      <c r="O94" s="436"/>
      <c r="P94" s="436"/>
      <c r="Q94" s="436"/>
      <c r="R94" s="256" t="s">
        <v>82</v>
      </c>
      <c r="S94" s="257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437"/>
      <c r="K95" s="438"/>
      <c r="L95" s="260">
        <v>17.0</v>
      </c>
      <c r="M95" s="476" t="str">
        <f>IF(COUNTBLANK(I92:I95)=2,IF(I92&gt;I94,C92,C94),"")</f>
        <v/>
      </c>
      <c r="Q95" s="261"/>
      <c r="R95" s="432"/>
      <c r="S95" s="263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</row>
    <row r="96" ht="13.5" customHeight="1">
      <c r="A96" s="429"/>
      <c r="B96" s="429"/>
      <c r="C96" s="429"/>
      <c r="D96" s="429"/>
      <c r="E96" s="429"/>
      <c r="F96" s="429"/>
      <c r="G96" s="429"/>
      <c r="H96" s="341"/>
      <c r="I96" s="341"/>
      <c r="J96" s="437"/>
      <c r="K96" s="439"/>
      <c r="L96" s="261"/>
      <c r="Q96" s="261"/>
      <c r="S96" s="25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</row>
    <row r="97" ht="13.5" customHeight="1">
      <c r="A97" s="429"/>
      <c r="B97" s="315" t="s">
        <v>197</v>
      </c>
      <c r="C97" s="430"/>
      <c r="D97" s="430"/>
      <c r="E97" s="430"/>
      <c r="F97" s="430"/>
      <c r="G97" s="430"/>
      <c r="H97" s="317" t="str">
        <f>H91</f>
        <v>18H00 - 19H30</v>
      </c>
      <c r="I97" s="318"/>
      <c r="J97" s="437"/>
      <c r="K97" s="438"/>
      <c r="L97" s="261"/>
      <c r="M97" s="478" t="str">
        <f>IF(COUNTBLANK(I98:I101)=2,IF(I98&gt;I100,C98,C100),"")</f>
        <v/>
      </c>
      <c r="Q97" s="261"/>
      <c r="R97" s="440"/>
      <c r="S97" s="265"/>
      <c r="T97" s="441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</row>
    <row r="98" ht="13.5" customHeight="1">
      <c r="A98" s="431" t="s">
        <v>672</v>
      </c>
      <c r="B98" s="319">
        <v>26.0</v>
      </c>
      <c r="C98" s="47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432"/>
      <c r="I98" s="320"/>
      <c r="J98" s="437"/>
      <c r="K98" s="438"/>
      <c r="L98" s="272"/>
      <c r="M98" s="273"/>
      <c r="N98" s="273"/>
      <c r="O98" s="273"/>
      <c r="P98" s="273"/>
      <c r="Q98" s="272"/>
      <c r="R98" s="273"/>
      <c r="S98" s="274"/>
      <c r="T98" s="442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</row>
    <row r="99" ht="13.5" customHeight="1">
      <c r="B99" s="321"/>
      <c r="G99" s="261"/>
      <c r="I99" s="322"/>
      <c r="J99" s="443"/>
      <c r="K99" s="341"/>
      <c r="L99" s="341"/>
      <c r="M99" s="341"/>
      <c r="N99" s="429"/>
      <c r="O99" s="429"/>
      <c r="P99" s="429"/>
      <c r="Q99" s="429"/>
      <c r="R99" s="429"/>
      <c r="S99" s="429"/>
      <c r="T99" s="442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</row>
    <row r="100" ht="13.5" customHeight="1">
      <c r="A100" s="431" t="s">
        <v>673</v>
      </c>
      <c r="B100" s="321"/>
      <c r="C100" s="477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433"/>
      <c r="I100" s="325"/>
      <c r="J100" s="341"/>
      <c r="K100" s="341"/>
      <c r="L100" s="341"/>
      <c r="M100" s="341"/>
      <c r="N100" s="429"/>
      <c r="O100" s="429"/>
      <c r="P100" s="429"/>
      <c r="Q100" s="429"/>
      <c r="R100" s="429"/>
      <c r="S100" s="429"/>
      <c r="T100" s="442"/>
      <c r="U100" s="341"/>
      <c r="V100" s="267" t="s">
        <v>85</v>
      </c>
      <c r="W100" s="268"/>
      <c r="X100" s="268"/>
      <c r="Y100" s="268"/>
      <c r="Z100" s="268"/>
      <c r="AA100" s="268"/>
      <c r="AB100" s="270" t="s">
        <v>86</v>
      </c>
      <c r="AC100" s="271"/>
      <c r="AD100" s="429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341"/>
      <c r="K101" s="341"/>
      <c r="L101" s="341"/>
      <c r="M101" s="341"/>
      <c r="N101" s="429"/>
      <c r="O101" s="429"/>
      <c r="P101" s="429"/>
      <c r="Q101" s="429"/>
      <c r="R101" s="429"/>
      <c r="S101" s="429"/>
      <c r="T101" s="442"/>
      <c r="U101" s="341"/>
      <c r="V101" s="276">
        <v>1.0</v>
      </c>
      <c r="W101" s="457" t="str">
        <f>IF(COUNTBLANK(S95:S98)=2,IF(S95&gt;S97,M95,M97),"")</f>
        <v/>
      </c>
      <c r="AA101" s="261"/>
      <c r="AB101" s="432"/>
      <c r="AC101" s="278"/>
      <c r="AD101" s="429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</row>
    <row r="102" ht="13.5" customHeight="1">
      <c r="A102" s="429"/>
      <c r="B102" s="429"/>
      <c r="C102" s="429"/>
      <c r="D102" s="429"/>
      <c r="E102" s="429"/>
      <c r="F102" s="429"/>
      <c r="G102" s="429"/>
      <c r="H102" s="341"/>
      <c r="I102" s="341"/>
      <c r="J102" s="341"/>
      <c r="K102" s="341"/>
      <c r="L102" s="341"/>
      <c r="M102" s="341"/>
      <c r="N102" s="429"/>
      <c r="O102" s="429"/>
      <c r="P102" s="429"/>
      <c r="Q102" s="429"/>
      <c r="R102" s="429"/>
      <c r="S102" s="429"/>
      <c r="T102" s="442"/>
      <c r="U102" s="444"/>
      <c r="V102" s="280"/>
      <c r="AA102" s="261"/>
      <c r="AC102" s="281"/>
      <c r="AD102" s="429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</row>
    <row r="103" ht="13.5" customHeight="1">
      <c r="A103" s="429"/>
      <c r="B103" s="315" t="s">
        <v>197</v>
      </c>
      <c r="C103" s="430"/>
      <c r="D103" s="430"/>
      <c r="E103" s="430"/>
      <c r="F103" s="430"/>
      <c r="G103" s="430"/>
      <c r="H103" s="317" t="str">
        <f>H91</f>
        <v>18H00 - 19H30</v>
      </c>
      <c r="I103" s="318"/>
      <c r="J103" s="341"/>
      <c r="K103" s="341"/>
      <c r="L103" s="341"/>
      <c r="M103" s="341"/>
      <c r="N103" s="429"/>
      <c r="O103" s="429"/>
      <c r="P103" s="429"/>
      <c r="Q103" s="429"/>
      <c r="R103" s="429"/>
      <c r="S103" s="429"/>
      <c r="T103" s="442"/>
      <c r="U103" s="341"/>
      <c r="V103" s="280"/>
      <c r="W103" s="458" t="str">
        <f>IF(COUNTBLANK(S107:S110)=2,IF(S107&gt;S109,M107,M109),"")</f>
        <v/>
      </c>
      <c r="AA103" s="261"/>
      <c r="AB103" s="445"/>
      <c r="AC103" s="285"/>
      <c r="AD103" s="446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</row>
    <row r="104" ht="13.5" customHeight="1">
      <c r="A104" s="431" t="s">
        <v>674</v>
      </c>
      <c r="B104" s="319">
        <v>27.0</v>
      </c>
      <c r="C104" s="47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432"/>
      <c r="I104" s="320"/>
      <c r="J104" s="341"/>
      <c r="K104" s="341"/>
      <c r="L104" s="341"/>
      <c r="M104" s="341"/>
      <c r="N104" s="429"/>
      <c r="O104" s="429"/>
      <c r="P104" s="429"/>
      <c r="Q104" s="429"/>
      <c r="R104" s="429"/>
      <c r="S104" s="429"/>
      <c r="T104" s="442"/>
      <c r="U104" s="341"/>
      <c r="V104" s="287"/>
      <c r="W104" s="288"/>
      <c r="X104" s="288"/>
      <c r="Y104" s="288"/>
      <c r="Z104" s="288"/>
      <c r="AA104" s="289"/>
      <c r="AB104" s="288"/>
      <c r="AC104" s="290"/>
      <c r="AD104" s="447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</row>
    <row r="105" ht="13.5" customHeight="1">
      <c r="B105" s="321"/>
      <c r="G105" s="261"/>
      <c r="I105" s="322"/>
      <c r="J105" s="341"/>
      <c r="K105" s="341"/>
      <c r="L105" s="341"/>
      <c r="M105" s="341"/>
      <c r="N105" s="429"/>
      <c r="O105" s="429"/>
      <c r="P105" s="429"/>
      <c r="Q105" s="429"/>
      <c r="R105" s="429"/>
      <c r="S105" s="429"/>
      <c r="T105" s="442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47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</row>
    <row r="106" ht="13.5" customHeight="1">
      <c r="A106" s="431" t="s">
        <v>675</v>
      </c>
      <c r="B106" s="321"/>
      <c r="C106" s="477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433"/>
      <c r="I106" s="325"/>
      <c r="J106" s="434"/>
      <c r="K106" s="435"/>
      <c r="L106" s="254" t="s">
        <v>81</v>
      </c>
      <c r="M106" s="436"/>
      <c r="N106" s="436"/>
      <c r="O106" s="436"/>
      <c r="P106" s="436"/>
      <c r="Q106" s="436"/>
      <c r="R106" s="256" t="str">
        <f>R94</f>
        <v>10H15 - 11H45</v>
      </c>
      <c r="S106" s="257"/>
      <c r="T106" s="442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47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437"/>
      <c r="K107" s="438"/>
      <c r="L107" s="260">
        <v>20.0</v>
      </c>
      <c r="M107" s="476" t="str">
        <f>IF(COUNTBLANK(I104:I107)=2,IF(I104&gt;I106,C104,C106),"")</f>
        <v/>
      </c>
      <c r="Q107" s="261"/>
      <c r="R107" s="432"/>
      <c r="S107" s="263"/>
      <c r="T107" s="442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47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</row>
    <row r="108" ht="13.5" customHeight="1">
      <c r="A108" s="429"/>
      <c r="B108" s="429"/>
      <c r="C108" s="429"/>
      <c r="D108" s="429"/>
      <c r="E108" s="429"/>
      <c r="F108" s="429"/>
      <c r="G108" s="429"/>
      <c r="H108" s="341"/>
      <c r="I108" s="341"/>
      <c r="J108" s="437"/>
      <c r="K108" s="439"/>
      <c r="L108" s="261"/>
      <c r="Q108" s="261"/>
      <c r="S108" s="259"/>
      <c r="T108" s="448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47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</row>
    <row r="109" ht="13.5" customHeight="1">
      <c r="A109" s="429"/>
      <c r="B109" s="315" t="s">
        <v>197</v>
      </c>
      <c r="C109" s="430"/>
      <c r="D109" s="430"/>
      <c r="E109" s="430"/>
      <c r="F109" s="430"/>
      <c r="G109" s="430"/>
      <c r="H109" s="317" t="str">
        <f>H91</f>
        <v>18H00 - 19H30</v>
      </c>
      <c r="I109" s="318"/>
      <c r="J109" s="437"/>
      <c r="K109" s="438"/>
      <c r="L109" s="261"/>
      <c r="M109" s="478" t="str">
        <f>IF(COUNTBLANK(I110:I113)=2,IF(I110&gt;I112,C110,C112),"")</f>
        <v/>
      </c>
      <c r="Q109" s="261"/>
      <c r="R109" s="440"/>
      <c r="S109" s="265"/>
      <c r="T109" s="429"/>
      <c r="U109" s="429"/>
      <c r="V109" s="429"/>
      <c r="W109" s="479" t="s">
        <v>0</v>
      </c>
      <c r="X109" s="429"/>
      <c r="Y109" s="429"/>
      <c r="Z109" s="429"/>
      <c r="AA109" s="429"/>
      <c r="AB109" s="429"/>
      <c r="AC109" s="429"/>
      <c r="AD109" s="447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</row>
    <row r="110" ht="13.5" customHeight="1">
      <c r="A110" s="431" t="s">
        <v>676</v>
      </c>
      <c r="B110" s="319">
        <v>28.0</v>
      </c>
      <c r="C110" s="47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432"/>
      <c r="I110" s="320"/>
      <c r="J110" s="437"/>
      <c r="K110" s="438"/>
      <c r="L110" s="272"/>
      <c r="M110" s="273"/>
      <c r="N110" s="273"/>
      <c r="O110" s="273"/>
      <c r="P110" s="273"/>
      <c r="Q110" s="272"/>
      <c r="R110" s="273"/>
      <c r="S110" s="274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47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</row>
    <row r="111" ht="13.5" customHeight="1">
      <c r="B111" s="321"/>
      <c r="G111" s="261"/>
      <c r="I111" s="322"/>
      <c r="J111" s="443"/>
      <c r="K111" s="341"/>
      <c r="L111" s="341"/>
      <c r="M111" s="341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47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</row>
    <row r="112" ht="13.5" customHeight="1">
      <c r="A112" s="431" t="s">
        <v>677</v>
      </c>
      <c r="B112" s="321"/>
      <c r="C112" s="477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433"/>
      <c r="I112" s="325"/>
      <c r="J112" s="341"/>
      <c r="K112" s="341"/>
      <c r="L112" s="341"/>
      <c r="M112" s="341"/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79" t="s">
        <v>0</v>
      </c>
      <c r="AA112" s="429"/>
      <c r="AB112" s="429"/>
      <c r="AC112" s="429"/>
      <c r="AD112" s="447"/>
      <c r="AE112" s="449"/>
      <c r="AF112" s="296" t="s">
        <v>89</v>
      </c>
      <c r="AG112" s="450"/>
      <c r="AH112" s="450"/>
      <c r="AI112" s="450"/>
      <c r="AJ112" s="450"/>
      <c r="AK112" s="450"/>
      <c r="AL112" s="298" t="s">
        <v>90</v>
      </c>
      <c r="AM112" s="299"/>
      <c r="AN112" s="341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341"/>
      <c r="K113" s="341"/>
      <c r="L113" s="341"/>
      <c r="M113" s="341"/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47"/>
      <c r="AE113" s="449"/>
      <c r="AF113" s="260">
        <v>3.0</v>
      </c>
      <c r="AG113" s="457" t="str">
        <f>IF(COUNTBLANK(AC101:AC104)=2,IF(AC101&gt;AC103,W101,W103),"")</f>
        <v/>
      </c>
      <c r="AK113" s="261"/>
      <c r="AL113" s="432"/>
      <c r="AM113" s="301"/>
      <c r="AN113" s="341"/>
    </row>
    <row r="114" ht="13.5" customHeight="1">
      <c r="A114" s="429"/>
      <c r="B114" s="429"/>
      <c r="C114" s="429"/>
      <c r="D114" s="429"/>
      <c r="E114" s="429"/>
      <c r="F114" s="429"/>
      <c r="G114" s="429"/>
      <c r="H114" s="341"/>
      <c r="I114" s="341"/>
      <c r="J114" s="341"/>
      <c r="K114" s="341"/>
      <c r="L114" s="352"/>
      <c r="M114" s="341"/>
      <c r="N114" s="429"/>
      <c r="O114" s="429"/>
      <c r="P114" s="429"/>
      <c r="Q114" s="429"/>
      <c r="R114" s="429"/>
      <c r="S114" s="479" t="s">
        <v>0</v>
      </c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47"/>
      <c r="AE114" s="451"/>
      <c r="AF114" s="261"/>
      <c r="AK114" s="261"/>
      <c r="AM114" s="303"/>
      <c r="AN114" s="341"/>
    </row>
    <row r="115" ht="13.5" customHeight="1">
      <c r="A115" s="429"/>
      <c r="B115" s="315" t="s">
        <v>197</v>
      </c>
      <c r="C115" s="430"/>
      <c r="D115" s="430"/>
      <c r="E115" s="430"/>
      <c r="F115" s="430"/>
      <c r="G115" s="430"/>
      <c r="H115" s="317" t="str">
        <f>H91</f>
        <v>18H00 - 19H30</v>
      </c>
      <c r="I115" s="318"/>
      <c r="J115" s="341"/>
      <c r="K115" s="341"/>
      <c r="L115" s="341"/>
      <c r="M115" s="341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  <c r="AA115" s="429"/>
      <c r="AB115" s="429"/>
      <c r="AC115" s="429"/>
      <c r="AD115" s="447"/>
      <c r="AE115" s="449"/>
      <c r="AF115" s="261"/>
      <c r="AG115" s="463" t="str">
        <f>IF(COUNTBLANK(AC125:AC128)=2,IF(AC125&gt;AC127,W125,W127),"")</f>
        <v/>
      </c>
      <c r="AK115" s="261"/>
      <c r="AL115" s="452"/>
      <c r="AM115" s="306"/>
      <c r="AN115" s="341"/>
    </row>
    <row r="116" ht="13.5" customHeight="1">
      <c r="A116" s="431" t="s">
        <v>678</v>
      </c>
      <c r="B116" s="319">
        <v>29.0</v>
      </c>
      <c r="C116" s="47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432"/>
      <c r="I116" s="320"/>
      <c r="J116" s="341"/>
      <c r="K116" s="341"/>
      <c r="L116" s="341"/>
      <c r="M116" s="341"/>
      <c r="N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  <c r="AA116" s="429"/>
      <c r="AB116" s="429"/>
      <c r="AC116" s="429"/>
      <c r="AD116" s="447"/>
      <c r="AE116" s="449"/>
      <c r="AF116" s="307"/>
      <c r="AG116" s="308"/>
      <c r="AH116" s="308"/>
      <c r="AI116" s="308"/>
      <c r="AJ116" s="308"/>
      <c r="AK116" s="307"/>
      <c r="AL116" s="308"/>
      <c r="AM116" s="299"/>
      <c r="AN116" s="341"/>
    </row>
    <row r="117" ht="13.5" customHeight="1">
      <c r="B117" s="321"/>
      <c r="G117" s="261"/>
      <c r="I117" s="322"/>
      <c r="J117" s="341"/>
      <c r="K117" s="341"/>
      <c r="L117" s="341"/>
      <c r="M117" s="341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47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</row>
    <row r="118" ht="13.5" customHeight="1">
      <c r="A118" s="431" t="s">
        <v>679</v>
      </c>
      <c r="B118" s="321"/>
      <c r="C118" s="477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433"/>
      <c r="I118" s="325"/>
      <c r="J118" s="434"/>
      <c r="K118" s="435"/>
      <c r="L118" s="254" t="s">
        <v>81</v>
      </c>
      <c r="M118" s="436"/>
      <c r="N118" s="436"/>
      <c r="O118" s="436"/>
      <c r="P118" s="436"/>
      <c r="Q118" s="436"/>
      <c r="R118" s="256" t="str">
        <f>R94</f>
        <v>10H15 - 11H45</v>
      </c>
      <c r="S118" s="257"/>
      <c r="T118" s="429"/>
      <c r="U118" s="429"/>
      <c r="V118" s="429"/>
      <c r="W118" s="429"/>
      <c r="X118" s="429"/>
      <c r="Y118" s="429"/>
      <c r="Z118" s="429"/>
      <c r="AA118" s="429"/>
      <c r="AB118" s="429"/>
      <c r="AC118" s="429"/>
      <c r="AD118" s="447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437"/>
      <c r="K119" s="438"/>
      <c r="L119" s="260">
        <v>18.0</v>
      </c>
      <c r="M119" s="476" t="str">
        <f>IF(COUNTBLANK(I116:I119)=2,IF(I116&gt;I118,C116,C118),"")</f>
        <v/>
      </c>
      <c r="Q119" s="261"/>
      <c r="R119" s="432"/>
      <c r="S119" s="263"/>
      <c r="T119" s="429"/>
      <c r="U119" s="429"/>
      <c r="V119" s="429"/>
      <c r="W119" s="429"/>
      <c r="X119" s="429"/>
      <c r="Y119" s="429"/>
      <c r="Z119" s="429"/>
      <c r="AA119" s="429"/>
      <c r="AB119" s="429"/>
      <c r="AC119" s="429"/>
      <c r="AD119" s="447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</row>
    <row r="120" ht="13.5" customHeight="1">
      <c r="A120" s="429"/>
      <c r="B120" s="429"/>
      <c r="C120" s="429"/>
      <c r="D120" s="429"/>
      <c r="E120" s="429"/>
      <c r="F120" s="429"/>
      <c r="G120" s="429"/>
      <c r="H120" s="341"/>
      <c r="I120" s="341"/>
      <c r="J120" s="437"/>
      <c r="K120" s="439"/>
      <c r="L120" s="261"/>
      <c r="Q120" s="261"/>
      <c r="S120" s="25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47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</row>
    <row r="121" ht="13.5" customHeight="1">
      <c r="A121" s="429"/>
      <c r="B121" s="315" t="s">
        <v>197</v>
      </c>
      <c r="C121" s="430"/>
      <c r="D121" s="430"/>
      <c r="E121" s="430"/>
      <c r="F121" s="430"/>
      <c r="G121" s="430"/>
      <c r="H121" s="317" t="str">
        <f>H91</f>
        <v>18H00 - 19H30</v>
      </c>
      <c r="I121" s="318"/>
      <c r="J121" s="437"/>
      <c r="K121" s="438"/>
      <c r="L121" s="261"/>
      <c r="M121" s="478" t="str">
        <f>IF(COUNTBLANK(I122:I125)=2,IF(I122&gt;I124,C122,C124),"")</f>
        <v/>
      </c>
      <c r="Q121" s="261"/>
      <c r="R121" s="440"/>
      <c r="S121" s="265"/>
      <c r="T121" s="441"/>
      <c r="U121" s="429"/>
      <c r="V121" s="429"/>
      <c r="W121" s="429"/>
      <c r="X121" s="429"/>
      <c r="Y121" s="429"/>
      <c r="Z121" s="429"/>
      <c r="AA121" s="429"/>
      <c r="AB121" s="429"/>
      <c r="AC121" s="429"/>
      <c r="AD121" s="447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</row>
    <row r="122" ht="13.5" customHeight="1">
      <c r="A122" s="431" t="s">
        <v>680</v>
      </c>
      <c r="B122" s="319">
        <v>30.0</v>
      </c>
      <c r="C122" s="47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432"/>
      <c r="I122" s="320"/>
      <c r="J122" s="437"/>
      <c r="K122" s="438"/>
      <c r="L122" s="272"/>
      <c r="M122" s="273"/>
      <c r="N122" s="273"/>
      <c r="O122" s="273"/>
      <c r="P122" s="273"/>
      <c r="Q122" s="272"/>
      <c r="R122" s="273"/>
      <c r="S122" s="274"/>
      <c r="T122" s="442"/>
      <c r="U122" s="429"/>
      <c r="V122" s="429"/>
      <c r="W122" s="429"/>
      <c r="X122" s="429"/>
      <c r="Y122" s="429"/>
      <c r="Z122" s="429"/>
      <c r="AA122" s="429"/>
      <c r="AB122" s="429"/>
      <c r="AC122" s="429"/>
      <c r="AD122" s="447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</row>
    <row r="123" ht="13.5" customHeight="1">
      <c r="B123" s="321"/>
      <c r="G123" s="261"/>
      <c r="I123" s="322"/>
      <c r="J123" s="443"/>
      <c r="K123" s="341"/>
      <c r="L123" s="341"/>
      <c r="M123" s="341"/>
      <c r="N123" s="429"/>
      <c r="O123" s="429"/>
      <c r="P123" s="429"/>
      <c r="Q123" s="429"/>
      <c r="R123" s="429"/>
      <c r="S123" s="429"/>
      <c r="T123" s="442"/>
      <c r="U123" s="429"/>
      <c r="V123" s="429"/>
      <c r="W123" s="429"/>
      <c r="X123" s="429"/>
      <c r="Y123" s="429"/>
      <c r="Z123" s="429"/>
      <c r="AA123" s="429"/>
      <c r="AB123" s="429"/>
      <c r="AC123" s="429"/>
      <c r="AD123" s="447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</row>
    <row r="124" ht="13.5" customHeight="1">
      <c r="A124" s="431" t="s">
        <v>681</v>
      </c>
      <c r="B124" s="321"/>
      <c r="C124" s="477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433"/>
      <c r="I124" s="325"/>
      <c r="J124" s="341"/>
      <c r="K124" s="341"/>
      <c r="L124" s="341"/>
      <c r="M124" s="341"/>
      <c r="N124" s="429"/>
      <c r="O124" s="429"/>
      <c r="P124" s="429"/>
      <c r="Q124" s="429"/>
      <c r="R124" s="429"/>
      <c r="S124" s="429"/>
      <c r="T124" s="442"/>
      <c r="U124" s="341"/>
      <c r="V124" s="267" t="s">
        <v>85</v>
      </c>
      <c r="W124" s="268"/>
      <c r="X124" s="268"/>
      <c r="Y124" s="268"/>
      <c r="Z124" s="268"/>
      <c r="AA124" s="268"/>
      <c r="AB124" s="270" t="str">
        <f>AB100</f>
        <v>13H30 - 15H00</v>
      </c>
      <c r="AC124" s="271"/>
      <c r="AD124" s="447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341"/>
      <c r="K125" s="341"/>
      <c r="L125" s="341"/>
      <c r="M125" s="341"/>
      <c r="N125" s="429"/>
      <c r="O125" s="429"/>
      <c r="P125" s="429"/>
      <c r="Q125" s="429"/>
      <c r="R125" s="429"/>
      <c r="S125" s="429"/>
      <c r="T125" s="442"/>
      <c r="U125" s="341"/>
      <c r="V125" s="276">
        <v>9.0</v>
      </c>
      <c r="W125" s="457" t="str">
        <f>IF(COUNTBLANK(S119:S122)=2,IF(S119&gt;S121,M119,M121),"")</f>
        <v/>
      </c>
      <c r="AA125" s="261"/>
      <c r="AB125" s="432"/>
      <c r="AC125" s="278"/>
      <c r="AD125" s="447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</row>
    <row r="126" ht="13.5" customHeight="1">
      <c r="A126" s="429"/>
      <c r="B126" s="429"/>
      <c r="C126" s="429"/>
      <c r="D126" s="429"/>
      <c r="E126" s="429"/>
      <c r="F126" s="429"/>
      <c r="G126" s="429"/>
      <c r="H126" s="341"/>
      <c r="I126" s="341"/>
      <c r="J126" s="341"/>
      <c r="K126" s="341"/>
      <c r="L126" s="341"/>
      <c r="M126" s="341"/>
      <c r="N126" s="429"/>
      <c r="O126" s="429"/>
      <c r="P126" s="429"/>
      <c r="Q126" s="429"/>
      <c r="R126" s="429"/>
      <c r="S126" s="429"/>
      <c r="T126" s="442"/>
      <c r="U126" s="444"/>
      <c r="V126" s="280"/>
      <c r="AA126" s="261"/>
      <c r="AC126" s="281"/>
      <c r="AD126" s="453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</row>
    <row r="127" ht="13.5" customHeight="1">
      <c r="A127" s="429"/>
      <c r="B127" s="315" t="s">
        <v>197</v>
      </c>
      <c r="C127" s="430"/>
      <c r="D127" s="430"/>
      <c r="E127" s="430"/>
      <c r="F127" s="430"/>
      <c r="G127" s="430"/>
      <c r="H127" s="317" t="str">
        <f>H91</f>
        <v>18H00 - 19H30</v>
      </c>
      <c r="I127" s="318"/>
      <c r="J127" s="341"/>
      <c r="K127" s="429"/>
      <c r="L127" s="429"/>
      <c r="M127" s="429"/>
      <c r="N127" s="429"/>
      <c r="O127" s="429"/>
      <c r="P127" s="429"/>
      <c r="Q127" s="429"/>
      <c r="R127" s="429"/>
      <c r="S127" s="429"/>
      <c r="T127" s="454"/>
      <c r="U127" s="341"/>
      <c r="V127" s="280"/>
      <c r="W127" s="458" t="str">
        <f>IF(COUNTBLANK(S131:S134)=2,IF(S131&gt;S133,M131,M133),"")</f>
        <v/>
      </c>
      <c r="AA127" s="261"/>
      <c r="AB127" s="445"/>
      <c r="AC127" s="285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</row>
    <row r="128" ht="13.5" customHeight="1">
      <c r="A128" s="431" t="s">
        <v>682</v>
      </c>
      <c r="B128" s="319">
        <v>31.0</v>
      </c>
      <c r="C128" s="47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432"/>
      <c r="I128" s="320"/>
      <c r="J128" s="431"/>
      <c r="K128" s="429"/>
      <c r="L128" s="429"/>
      <c r="M128" s="429"/>
      <c r="N128" s="429"/>
      <c r="O128" s="429"/>
      <c r="P128" s="429"/>
      <c r="Q128" s="429"/>
      <c r="R128" s="429"/>
      <c r="S128" s="429"/>
      <c r="T128" s="454"/>
      <c r="U128" s="341"/>
      <c r="V128" s="287"/>
      <c r="W128" s="288"/>
      <c r="X128" s="288"/>
      <c r="Y128" s="288"/>
      <c r="Z128" s="288"/>
      <c r="AA128" s="289"/>
      <c r="AB128" s="288"/>
      <c r="AC128" s="290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</row>
    <row r="129" ht="13.5" customHeight="1">
      <c r="B129" s="321"/>
      <c r="G129" s="261"/>
      <c r="I129" s="322"/>
      <c r="J129" s="341"/>
      <c r="K129" s="341"/>
      <c r="L129" s="429"/>
      <c r="M129" s="429"/>
      <c r="N129" s="429"/>
      <c r="O129" s="429"/>
      <c r="P129" s="429"/>
      <c r="Q129" s="429"/>
      <c r="R129" s="429"/>
      <c r="S129" s="429"/>
      <c r="T129" s="454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</row>
    <row r="130" ht="13.5" customHeight="1">
      <c r="A130" s="431" t="s">
        <v>683</v>
      </c>
      <c r="B130" s="321"/>
      <c r="C130" s="477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433"/>
      <c r="I130" s="325"/>
      <c r="J130" s="434"/>
      <c r="K130" s="435"/>
      <c r="L130" s="254" t="s">
        <v>81</v>
      </c>
      <c r="M130" s="436"/>
      <c r="N130" s="436"/>
      <c r="O130" s="436"/>
      <c r="P130" s="436"/>
      <c r="Q130" s="436"/>
      <c r="R130" s="256" t="str">
        <f>R94</f>
        <v>10H15 - 11H45</v>
      </c>
      <c r="S130" s="257"/>
      <c r="T130" s="454"/>
      <c r="U130" s="429"/>
      <c r="V130" s="429"/>
      <c r="W130" s="429"/>
      <c r="X130" s="429"/>
      <c r="Y130" s="429"/>
      <c r="Z130" s="429"/>
      <c r="AA130" s="429"/>
      <c r="AB130" s="429"/>
      <c r="AC130" s="429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437"/>
      <c r="K131" s="438"/>
      <c r="L131" s="260">
        <v>21.0</v>
      </c>
      <c r="M131" s="476" t="str">
        <f>IF(COUNTBLANK(I128:I131)=2,IF(I128&gt;I130,C128,C130),"")</f>
        <v/>
      </c>
      <c r="Q131" s="261"/>
      <c r="R131" s="432"/>
      <c r="S131" s="263"/>
      <c r="T131" s="454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</row>
    <row r="132" ht="13.5" customHeight="1">
      <c r="A132" s="429"/>
      <c r="B132" s="429"/>
      <c r="C132" s="429"/>
      <c r="D132" s="429"/>
      <c r="E132" s="429"/>
      <c r="F132" s="429"/>
      <c r="G132" s="429"/>
      <c r="H132" s="341"/>
      <c r="I132" s="341"/>
      <c r="J132" s="437"/>
      <c r="K132" s="439"/>
      <c r="L132" s="261"/>
      <c r="Q132" s="261"/>
      <c r="S132" s="259"/>
      <c r="T132" s="455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341"/>
      <c r="AE132" s="341"/>
      <c r="AF132" s="341"/>
      <c r="AG132" s="341"/>
      <c r="AH132" s="341"/>
      <c r="AI132" s="352"/>
      <c r="AJ132" s="341"/>
      <c r="AK132" s="341"/>
      <c r="AL132" s="341"/>
      <c r="AM132" s="341"/>
      <c r="AN132" s="341"/>
    </row>
    <row r="133" ht="13.5" customHeight="1">
      <c r="A133" s="429"/>
      <c r="B133" s="315" t="s">
        <v>197</v>
      </c>
      <c r="C133" s="430"/>
      <c r="D133" s="430"/>
      <c r="E133" s="430"/>
      <c r="F133" s="430"/>
      <c r="G133" s="430"/>
      <c r="H133" s="317" t="str">
        <f>H91</f>
        <v>18H00 - 19H30</v>
      </c>
      <c r="I133" s="318"/>
      <c r="J133" s="437"/>
      <c r="K133" s="438"/>
      <c r="L133" s="261"/>
      <c r="M133" s="478" t="str">
        <f>IF(COUNTBLANK(I134:I137)=2,IF(I134&gt;I136,C134,C136),"")</f>
        <v/>
      </c>
      <c r="Q133" s="261"/>
      <c r="R133" s="440"/>
      <c r="S133" s="265"/>
      <c r="T133" s="341"/>
      <c r="U133" s="429"/>
      <c r="V133" s="429"/>
      <c r="W133" s="429"/>
      <c r="X133" s="429"/>
      <c r="Y133" s="429"/>
      <c r="Z133" s="429"/>
      <c r="AA133" s="429"/>
      <c r="AB133" s="429"/>
      <c r="AC133" s="429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</row>
    <row r="134" ht="13.5" customHeight="1">
      <c r="A134" s="431" t="s">
        <v>684</v>
      </c>
      <c r="B134" s="319">
        <v>32.0</v>
      </c>
      <c r="C134" s="47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432"/>
      <c r="I134" s="320"/>
      <c r="J134" s="437"/>
      <c r="K134" s="438"/>
      <c r="L134" s="272"/>
      <c r="M134" s="273"/>
      <c r="N134" s="273"/>
      <c r="O134" s="273"/>
      <c r="P134" s="273"/>
      <c r="Q134" s="272"/>
      <c r="R134" s="273"/>
      <c r="S134" s="274"/>
      <c r="T134" s="341"/>
      <c r="U134" s="429"/>
      <c r="V134" s="429"/>
      <c r="W134" s="429"/>
      <c r="X134" s="429"/>
      <c r="Y134" s="429"/>
      <c r="Z134" s="429"/>
      <c r="AA134" s="429"/>
      <c r="AB134" s="429"/>
      <c r="AC134" s="429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</row>
    <row r="135" ht="13.5" customHeight="1">
      <c r="B135" s="321"/>
      <c r="G135" s="261"/>
      <c r="I135" s="322"/>
      <c r="J135" s="443"/>
      <c r="K135" s="341"/>
      <c r="L135" s="429"/>
      <c r="M135" s="429"/>
      <c r="N135" s="429"/>
      <c r="O135" s="429"/>
      <c r="P135" s="429"/>
      <c r="Q135" s="429"/>
      <c r="R135" s="429"/>
      <c r="S135" s="429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</row>
    <row r="136" ht="13.5" customHeight="1">
      <c r="A136" s="431" t="s">
        <v>685</v>
      </c>
      <c r="B136" s="321"/>
      <c r="C136" s="477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433"/>
      <c r="I136" s="325"/>
      <c r="J136" s="341"/>
      <c r="K136" s="341"/>
      <c r="L136" s="429"/>
      <c r="M136" s="429"/>
      <c r="N136" s="429"/>
      <c r="O136" s="429"/>
      <c r="P136" s="429"/>
      <c r="Q136" s="429"/>
      <c r="R136" s="429"/>
      <c r="S136" s="429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341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431"/>
      <c r="K137" s="429"/>
      <c r="L137" s="429"/>
      <c r="M137" s="429"/>
      <c r="N137" s="429"/>
      <c r="O137" s="429"/>
      <c r="P137" s="429"/>
      <c r="Q137" s="429"/>
      <c r="R137" s="429"/>
      <c r="S137" s="429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341"/>
    </row>
    <row r="138" ht="27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ht="27.0" hidden="1" customHeight="1">
      <c r="A139" s="38" t="s">
        <v>686</v>
      </c>
    </row>
    <row r="140" ht="27.0" hidden="1" customHeight="1">
      <c r="H140" s="8"/>
      <c r="I140" s="8"/>
      <c r="J140" s="8"/>
      <c r="K140" s="8"/>
      <c r="L140" s="8"/>
      <c r="M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ht="13.5" hidden="1" customHeight="1">
      <c r="A141" s="8"/>
      <c r="B141" s="8"/>
      <c r="C141" s="8"/>
      <c r="D141" s="8"/>
      <c r="E141" s="8"/>
      <c r="F141" s="8"/>
      <c r="G141" s="8"/>
      <c r="H141" s="8"/>
      <c r="I141" s="8"/>
      <c r="L141" s="267" t="s">
        <v>85</v>
      </c>
      <c r="M141" s="269"/>
      <c r="N141" s="269"/>
      <c r="O141" s="269"/>
      <c r="P141" s="269"/>
      <c r="Q141" s="269"/>
      <c r="R141" s="311"/>
      <c r="S141" s="271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N141" s="8"/>
    </row>
    <row r="142" ht="13.5" hidden="1" customHeight="1">
      <c r="A142" s="8"/>
      <c r="B142" s="8"/>
      <c r="C142" s="8"/>
      <c r="D142" s="8"/>
      <c r="E142" s="8"/>
      <c r="F142" s="8"/>
      <c r="G142" s="8"/>
      <c r="J142" s="258" t="s">
        <v>687</v>
      </c>
      <c r="L142" s="312"/>
      <c r="M142" s="277" t="str">
        <f>IFERROR(VLOOKUP(J142,$L$60:$Q$63,2,FALSE),IFERROR(VLOOKUP(J142,$V$60:$AA$63,2,FALSE),IFERROR(VLOOKUP(J142,$B$60:$G$63,2,FALSE),IFERROR(VLOOKUP(J142,$AF$60:$AK$63,2,FALSE),""))))</f>
        <v>-</v>
      </c>
      <c r="Q142" s="261"/>
      <c r="R142" s="262"/>
      <c r="S142" s="27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N142" s="8"/>
    </row>
    <row r="143" ht="13.5" hidden="1" customHeight="1">
      <c r="A143" s="8"/>
      <c r="B143" s="8"/>
      <c r="C143" s="8"/>
      <c r="D143" s="8"/>
      <c r="E143" s="8"/>
      <c r="F143" s="8"/>
      <c r="G143" s="8"/>
      <c r="L143" s="280"/>
      <c r="Q143" s="261"/>
      <c r="S143" s="281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N143" s="8"/>
    </row>
    <row r="144" ht="13.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258" t="s">
        <v>688</v>
      </c>
      <c r="L144" s="280"/>
      <c r="M144" s="283" t="str">
        <f>IFERROR(VLOOKUP(J144,$L$60:$Q$63,2,FALSE),IFERROR(VLOOKUP(J144,$V$60:$AA$63,2,FALSE),IFERROR(VLOOKUP(J144,$B$60:$G$63,2,FALSE),IFERROR(VLOOKUP(J144,$AF$60:$AK$63,2,FALSE),""))))</f>
        <v>-</v>
      </c>
      <c r="Q144" s="261"/>
      <c r="R144" s="284"/>
      <c r="S144" s="285"/>
      <c r="T144" s="286"/>
      <c r="U144" s="8"/>
      <c r="V144" s="8"/>
      <c r="W144" s="8"/>
      <c r="X144" s="8"/>
      <c r="Y144" s="8"/>
      <c r="Z144" s="8"/>
      <c r="AA144" s="8"/>
      <c r="AB144" s="8"/>
      <c r="AC144" s="8"/>
      <c r="AN144" s="8"/>
    </row>
    <row r="145" ht="13.5" hidden="1" customHeight="1">
      <c r="A145" s="8"/>
      <c r="B145" s="8"/>
      <c r="C145" s="8"/>
      <c r="D145" s="8"/>
      <c r="E145" s="8"/>
      <c r="F145" s="8"/>
      <c r="G145" s="8"/>
      <c r="H145" s="8"/>
      <c r="I145" s="8"/>
      <c r="L145" s="287"/>
      <c r="M145" s="288"/>
      <c r="N145" s="288"/>
      <c r="O145" s="288"/>
      <c r="P145" s="288"/>
      <c r="Q145" s="289"/>
      <c r="R145" s="288"/>
      <c r="S145" s="290"/>
      <c r="T145" s="291"/>
      <c r="U145" s="8"/>
      <c r="V145" s="8"/>
      <c r="W145" s="8"/>
      <c r="X145" s="8"/>
      <c r="Y145" s="8"/>
      <c r="Z145" s="8"/>
      <c r="AA145" s="8"/>
      <c r="AB145" s="8"/>
      <c r="AC145" s="8"/>
      <c r="AN145" s="8"/>
    </row>
    <row r="146" ht="13.5" hidden="1" customHeight="1">
      <c r="A146" s="8"/>
      <c r="B146" s="8"/>
      <c r="C146" s="8"/>
      <c r="D146" s="8"/>
      <c r="E146" s="8"/>
      <c r="F146" s="8"/>
      <c r="G146" s="8"/>
      <c r="H146" s="8"/>
      <c r="I146" s="8"/>
      <c r="L146" s="8"/>
      <c r="M146" s="8"/>
      <c r="N146" s="8"/>
      <c r="O146" s="8"/>
      <c r="P146" s="8"/>
      <c r="Q146" s="8"/>
      <c r="R146" s="8"/>
      <c r="S146" s="8"/>
      <c r="T146" s="293"/>
      <c r="U146" s="8"/>
      <c r="V146" s="294"/>
      <c r="W146" s="294"/>
      <c r="X146" s="294"/>
      <c r="Y146" s="294"/>
      <c r="Z146" s="294"/>
      <c r="AA146" s="294"/>
      <c r="AB146" s="294"/>
      <c r="AC146" s="294"/>
      <c r="AN146" s="8"/>
    </row>
    <row r="147" ht="13.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258"/>
      <c r="L147" s="8"/>
      <c r="M147" s="8"/>
      <c r="N147" s="8"/>
      <c r="O147" s="8"/>
      <c r="P147" s="8"/>
      <c r="Q147" s="8"/>
      <c r="R147" s="8"/>
      <c r="S147" s="8"/>
      <c r="T147" s="293"/>
      <c r="U147" s="295"/>
      <c r="V147" s="296" t="s">
        <v>89</v>
      </c>
      <c r="W147" s="297"/>
      <c r="X147" s="297"/>
      <c r="Y147" s="297"/>
      <c r="Z147" s="297"/>
      <c r="AA147" s="297"/>
      <c r="AB147" s="313"/>
      <c r="AC147" s="299"/>
      <c r="AN147" s="8"/>
    </row>
    <row r="148" ht="13.5" hidden="1" customHeight="1">
      <c r="A148" s="8"/>
      <c r="B148" s="8"/>
      <c r="C148" s="8"/>
      <c r="D148" s="8"/>
      <c r="E148" s="8"/>
      <c r="F148" s="8"/>
      <c r="G148" s="8"/>
      <c r="H148" s="8"/>
      <c r="I148" s="8"/>
      <c r="L148" s="8"/>
      <c r="M148" s="8"/>
      <c r="N148" s="8"/>
      <c r="O148" s="8"/>
      <c r="P148" s="8"/>
      <c r="Q148" s="8"/>
      <c r="R148" s="8"/>
      <c r="S148" s="8"/>
      <c r="T148" s="293"/>
      <c r="U148" s="295"/>
      <c r="V148" s="314">
        <v>1.0</v>
      </c>
      <c r="W148" s="277" t="str">
        <f>IF(COUNTBLANK(S142:S145)=2,IF(S142&gt;S144,M142,M144),"")</f>
        <v/>
      </c>
      <c r="AA148" s="261"/>
      <c r="AB148" s="262"/>
      <c r="AC148" s="301"/>
      <c r="AN148" s="8"/>
    </row>
    <row r="149" ht="13.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93"/>
      <c r="U149" s="302"/>
      <c r="V149" s="261"/>
      <c r="AA149" s="261"/>
      <c r="AC149" s="303"/>
      <c r="AN149" s="8"/>
    </row>
    <row r="150" ht="13.5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293"/>
      <c r="U150" s="295"/>
      <c r="V150" s="261"/>
      <c r="W150" s="304" t="str">
        <f>IF(COUNTBLANK(S154:S157)=2,IF(S154&gt;S156,M154,M156),"")</f>
        <v/>
      </c>
      <c r="AA150" s="261"/>
      <c r="AB150" s="305"/>
      <c r="AC150" s="306"/>
      <c r="AN150" s="8"/>
    </row>
    <row r="151" ht="13.5" hidden="1" customHeight="1">
      <c r="A151" s="8"/>
      <c r="B151" s="8"/>
      <c r="C151" s="8"/>
      <c r="D151" s="8"/>
      <c r="E151" s="8"/>
      <c r="F151" s="8"/>
      <c r="G151" s="8"/>
      <c r="H151" s="8"/>
      <c r="I151" s="8"/>
      <c r="L151" s="8"/>
      <c r="M151" s="8"/>
      <c r="N151" s="8"/>
      <c r="O151" s="8"/>
      <c r="P151" s="8"/>
      <c r="Q151" s="8"/>
      <c r="R151" s="8"/>
      <c r="S151" s="8"/>
      <c r="T151" s="293"/>
      <c r="U151" s="295"/>
      <c r="V151" s="307"/>
      <c r="W151" s="308"/>
      <c r="X151" s="308"/>
      <c r="Y151" s="308"/>
      <c r="Z151" s="308"/>
      <c r="AA151" s="307"/>
      <c r="AB151" s="308"/>
      <c r="AC151" s="299"/>
      <c r="AN151" s="8"/>
    </row>
    <row r="152" ht="13.5" hidden="1" customHeight="1">
      <c r="A152" s="8"/>
      <c r="B152" s="8"/>
      <c r="C152" s="8"/>
      <c r="D152" s="8"/>
      <c r="E152" s="8"/>
      <c r="F152" s="8"/>
      <c r="G152" s="8"/>
      <c r="H152" s="8"/>
      <c r="I152" s="8"/>
      <c r="L152" s="8"/>
      <c r="M152" s="8"/>
      <c r="N152" s="8"/>
      <c r="O152" s="8"/>
      <c r="P152" s="8"/>
      <c r="Q152" s="8"/>
      <c r="R152" s="8"/>
      <c r="S152" s="8"/>
      <c r="T152" s="293"/>
      <c r="U152" s="8"/>
      <c r="V152" s="8"/>
      <c r="W152" s="8"/>
      <c r="X152" s="8"/>
      <c r="Y152" s="8"/>
      <c r="Z152" s="8"/>
      <c r="AA152" s="8"/>
      <c r="AB152" s="8"/>
      <c r="AC152" s="8"/>
      <c r="AN152" s="8"/>
    </row>
    <row r="153" ht="13.5" hidden="1" customHeight="1">
      <c r="A153" s="8"/>
      <c r="B153" s="8"/>
      <c r="C153" s="8"/>
      <c r="D153" s="8"/>
      <c r="E153" s="8"/>
      <c r="F153" s="8"/>
      <c r="G153" s="8"/>
      <c r="H153" s="8"/>
      <c r="I153" s="8"/>
      <c r="L153" s="267" t="s">
        <v>85</v>
      </c>
      <c r="M153" s="269"/>
      <c r="N153" s="269"/>
      <c r="O153" s="269"/>
      <c r="P153" s="269"/>
      <c r="Q153" s="269"/>
      <c r="R153" s="311"/>
      <c r="S153" s="271"/>
      <c r="T153" s="309"/>
      <c r="U153" s="8"/>
      <c r="V153" s="8"/>
      <c r="W153" s="8"/>
      <c r="X153" s="8"/>
      <c r="Y153" s="8"/>
      <c r="Z153" s="8"/>
      <c r="AA153" s="8"/>
      <c r="AB153" s="8"/>
      <c r="AC153" s="8"/>
      <c r="AN153" s="8"/>
    </row>
    <row r="154" ht="13.5" hidden="1" customHeight="1">
      <c r="A154" s="8"/>
      <c r="B154" s="8"/>
      <c r="C154" s="8"/>
      <c r="D154" s="8"/>
      <c r="E154" s="8"/>
      <c r="F154" s="8"/>
      <c r="G154" s="8"/>
      <c r="H154" s="8"/>
      <c r="I154" s="8"/>
      <c r="J154" s="258" t="s">
        <v>689</v>
      </c>
      <c r="L154" s="312"/>
      <c r="M154" s="277" t="str">
        <f>IFERROR(VLOOKUP(J154,$L$60:$Q$63,2,FALSE),IFERROR(VLOOKUP(J154,$V$60:$AA$63,2,FALSE),IFERROR(VLOOKUP(J154,$B$60:$G$63,2,FALSE),IFERROR(VLOOKUP(J154,$AF$60:$AK$63,2,FALSE),""))))</f>
        <v>-</v>
      </c>
      <c r="Q154" s="261"/>
      <c r="R154" s="262"/>
      <c r="S154" s="278"/>
      <c r="T154" s="309"/>
      <c r="U154" s="8"/>
      <c r="V154" s="8"/>
      <c r="W154" s="8"/>
      <c r="X154" s="8"/>
      <c r="Y154" s="8"/>
      <c r="Z154" s="8"/>
      <c r="AA154" s="8"/>
      <c r="AB154" s="8"/>
      <c r="AC154" s="8"/>
      <c r="AN154" s="8"/>
    </row>
    <row r="155" ht="13.5" hidden="1" customHeight="1">
      <c r="A155" s="8"/>
      <c r="B155" s="8"/>
      <c r="C155" s="8"/>
      <c r="D155" s="8"/>
      <c r="E155" s="8"/>
      <c r="F155" s="8"/>
      <c r="G155" s="8"/>
      <c r="H155" s="8"/>
      <c r="I155" s="8"/>
      <c r="L155" s="280"/>
      <c r="Q155" s="261"/>
      <c r="S155" s="281"/>
      <c r="T155" s="310"/>
      <c r="U155" s="8"/>
      <c r="V155" s="8"/>
      <c r="W155" s="8"/>
      <c r="X155" s="8"/>
      <c r="Y155" s="8"/>
      <c r="Z155" s="8"/>
      <c r="AA155" s="8"/>
      <c r="AB155" s="8"/>
      <c r="AC155" s="8"/>
      <c r="AN155" s="8"/>
    </row>
    <row r="156" ht="13.5" hidden="1" customHeight="1">
      <c r="A156" s="8"/>
      <c r="B156" s="8"/>
      <c r="C156" s="8"/>
      <c r="D156" s="8"/>
      <c r="E156" s="8"/>
      <c r="F156" s="8"/>
      <c r="G156" s="8"/>
      <c r="H156" s="8"/>
      <c r="I156" s="8"/>
      <c r="J156" s="258" t="s">
        <v>690</v>
      </c>
      <c r="L156" s="280"/>
      <c r="M156" s="283" t="str">
        <f>IFERROR(VLOOKUP(J156,$L$60:$Q$63,2,FALSE),IFERROR(VLOOKUP(J156,$V$60:$AA$63,2,FALSE),IFERROR(VLOOKUP(J156,$B$60:$G$63,2,FALSE),IFERROR(VLOOKUP(J156,$AF$60:$AK$63,2,FALSE),""))))</f>
        <v>-</v>
      </c>
      <c r="Q156" s="261"/>
      <c r="R156" s="284"/>
      <c r="S156" s="285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N156" s="8"/>
    </row>
    <row r="157" ht="13.5" hidden="1" customHeight="1">
      <c r="A157" s="8"/>
      <c r="B157" s="8"/>
      <c r="C157" s="8"/>
      <c r="D157" s="8"/>
      <c r="E157" s="8"/>
      <c r="F157" s="8"/>
      <c r="G157" s="8"/>
      <c r="H157" s="8"/>
      <c r="I157" s="8"/>
      <c r="L157" s="287"/>
      <c r="M157" s="288"/>
      <c r="N157" s="288"/>
      <c r="O157" s="288"/>
      <c r="P157" s="288"/>
      <c r="Q157" s="289"/>
      <c r="R157" s="288"/>
      <c r="S157" s="290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N157" s="8"/>
    </row>
    <row r="158" ht="27.0" hidden="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</sheetData>
  <mergeCells count="580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M79:Q79"/>
    <mergeCell ref="M80:Q80"/>
    <mergeCell ref="M81:Q81"/>
    <mergeCell ref="R81:S81"/>
    <mergeCell ref="AG79:AK79"/>
    <mergeCell ref="AG80:AK80"/>
    <mergeCell ref="AG81:AK81"/>
    <mergeCell ref="AL81:AM81"/>
    <mergeCell ref="AG83:AK83"/>
    <mergeCell ref="AG84:AK84"/>
    <mergeCell ref="AG85:AK85"/>
    <mergeCell ref="AG86:AK86"/>
    <mergeCell ref="C79:G79"/>
    <mergeCell ref="L79:L80"/>
    <mergeCell ref="V79:V80"/>
    <mergeCell ref="W79:AA79"/>
    <mergeCell ref="AF79:AF80"/>
    <mergeCell ref="C80:G80"/>
    <mergeCell ref="W80:AA80"/>
    <mergeCell ref="M83:Q83"/>
    <mergeCell ref="M84:Q84"/>
    <mergeCell ref="M85:Q85"/>
    <mergeCell ref="M86:Q86"/>
    <mergeCell ref="W85:AA85"/>
    <mergeCell ref="W86:AA86"/>
    <mergeCell ref="A89:AN89"/>
    <mergeCell ref="C81:G81"/>
    <mergeCell ref="H81:I81"/>
    <mergeCell ref="W81:AA81"/>
    <mergeCell ref="AB81:AC81"/>
    <mergeCell ref="C83:G83"/>
    <mergeCell ref="W83:AA83"/>
    <mergeCell ref="W84:AA84"/>
    <mergeCell ref="H92:H93"/>
    <mergeCell ref="I92:I93"/>
    <mergeCell ref="R94:S94"/>
    <mergeCell ref="C92:G93"/>
    <mergeCell ref="C94:G95"/>
    <mergeCell ref="M97:Q98"/>
    <mergeCell ref="R97:R98"/>
    <mergeCell ref="H94:H95"/>
    <mergeCell ref="I94:I95"/>
    <mergeCell ref="L95:L98"/>
    <mergeCell ref="M95:Q96"/>
    <mergeCell ref="R95:R96"/>
    <mergeCell ref="S95:S96"/>
    <mergeCell ref="H97:I97"/>
    <mergeCell ref="S97:S98"/>
    <mergeCell ref="W101:AA102"/>
    <mergeCell ref="W103:AA104"/>
    <mergeCell ref="AB103:AB104"/>
    <mergeCell ref="AC103:AC104"/>
    <mergeCell ref="H100:H101"/>
    <mergeCell ref="I100:I101"/>
    <mergeCell ref="AB100:AC100"/>
    <mergeCell ref="V101:V104"/>
    <mergeCell ref="AB101:AB102"/>
    <mergeCell ref="AC101:AC102"/>
    <mergeCell ref="H103:I103"/>
    <mergeCell ref="A104:A105"/>
    <mergeCell ref="B104:B107"/>
    <mergeCell ref="C104:G105"/>
    <mergeCell ref="H104:H105"/>
    <mergeCell ref="I104:I105"/>
    <mergeCell ref="A106:A107"/>
    <mergeCell ref="C106:G107"/>
    <mergeCell ref="M107:Q108"/>
    <mergeCell ref="M109:Q110"/>
    <mergeCell ref="H106:H107"/>
    <mergeCell ref="I106:I107"/>
    <mergeCell ref="R106:S106"/>
    <mergeCell ref="L107:L110"/>
    <mergeCell ref="R107:R108"/>
    <mergeCell ref="S107:S108"/>
    <mergeCell ref="H109:I109"/>
    <mergeCell ref="R109:R110"/>
    <mergeCell ref="S109:S110"/>
    <mergeCell ref="A110:A111"/>
    <mergeCell ref="B110:B113"/>
    <mergeCell ref="H110:H111"/>
    <mergeCell ref="I110:I111"/>
    <mergeCell ref="A112:A113"/>
    <mergeCell ref="AL115:AL116"/>
    <mergeCell ref="AM115:AM116"/>
    <mergeCell ref="H112:H113"/>
    <mergeCell ref="I112:I113"/>
    <mergeCell ref="AL112:AM112"/>
    <mergeCell ref="AF113:AF116"/>
    <mergeCell ref="AL113:AL114"/>
    <mergeCell ref="AM113:AM114"/>
    <mergeCell ref="H115:I115"/>
    <mergeCell ref="H118:H119"/>
    <mergeCell ref="I118:I119"/>
    <mergeCell ref="R118:S118"/>
    <mergeCell ref="M119:Q120"/>
    <mergeCell ref="R119:R120"/>
    <mergeCell ref="S119:S120"/>
    <mergeCell ref="AB127:AB128"/>
    <mergeCell ref="AC127:AC128"/>
    <mergeCell ref="AG113:AK114"/>
    <mergeCell ref="AG115:AK116"/>
    <mergeCell ref="AB124:AC124"/>
    <mergeCell ref="W125:AA126"/>
    <mergeCell ref="AB125:AB126"/>
    <mergeCell ref="AC125:AC126"/>
    <mergeCell ref="W127:AA128"/>
    <mergeCell ref="A134:A135"/>
    <mergeCell ref="A136:A137"/>
    <mergeCell ref="A122:A123"/>
    <mergeCell ref="B122:B125"/>
    <mergeCell ref="A124:A125"/>
    <mergeCell ref="A128:A129"/>
    <mergeCell ref="B128:B131"/>
    <mergeCell ref="A130:A131"/>
    <mergeCell ref="B134:B137"/>
    <mergeCell ref="AB150:AB151"/>
    <mergeCell ref="AC150:AC151"/>
    <mergeCell ref="T144:T145"/>
    <mergeCell ref="AB147:AC147"/>
    <mergeCell ref="V148:V151"/>
    <mergeCell ref="W148:AA149"/>
    <mergeCell ref="AB148:AB149"/>
    <mergeCell ref="AC148:AC149"/>
    <mergeCell ref="W150:AA151"/>
    <mergeCell ref="R153:S153"/>
    <mergeCell ref="R141:S141"/>
    <mergeCell ref="M142:Q143"/>
    <mergeCell ref="R142:R143"/>
    <mergeCell ref="S142:S143"/>
    <mergeCell ref="M144:Q145"/>
    <mergeCell ref="R144:R145"/>
    <mergeCell ref="S144:S145"/>
    <mergeCell ref="M156:Q157"/>
    <mergeCell ref="R156:R157"/>
    <mergeCell ref="J154:K155"/>
    <mergeCell ref="L154:L157"/>
    <mergeCell ref="M154:Q155"/>
    <mergeCell ref="R154:R155"/>
    <mergeCell ref="S154:S155"/>
    <mergeCell ref="T154:T155"/>
    <mergeCell ref="J156:K157"/>
    <mergeCell ref="S156:S157"/>
    <mergeCell ref="C110:G111"/>
    <mergeCell ref="C112:G113"/>
    <mergeCell ref="A116:A117"/>
    <mergeCell ref="B116:B119"/>
    <mergeCell ref="H116:H117"/>
    <mergeCell ref="I116:I117"/>
    <mergeCell ref="A118:A119"/>
    <mergeCell ref="C116:G117"/>
    <mergeCell ref="C118:G119"/>
    <mergeCell ref="L119:L122"/>
    <mergeCell ref="H121:I121"/>
    <mergeCell ref="M121:Q122"/>
    <mergeCell ref="R121:R122"/>
    <mergeCell ref="S121:S122"/>
    <mergeCell ref="R130:S130"/>
    <mergeCell ref="M131:Q132"/>
    <mergeCell ref="R131:R132"/>
    <mergeCell ref="S131:S132"/>
    <mergeCell ref="M133:Q134"/>
    <mergeCell ref="R133:R134"/>
    <mergeCell ref="S133:S134"/>
    <mergeCell ref="AD133:AD134"/>
    <mergeCell ref="C122:G123"/>
    <mergeCell ref="H122:H123"/>
    <mergeCell ref="I122:I123"/>
    <mergeCell ref="C124:G125"/>
    <mergeCell ref="H124:H125"/>
    <mergeCell ref="I124:I125"/>
    <mergeCell ref="V125:V128"/>
    <mergeCell ref="I130:I131"/>
    <mergeCell ref="H133:I133"/>
    <mergeCell ref="J142:K143"/>
    <mergeCell ref="L142:L145"/>
    <mergeCell ref="J144:K145"/>
    <mergeCell ref="J147:K148"/>
    <mergeCell ref="H127:I127"/>
    <mergeCell ref="C128:G129"/>
    <mergeCell ref="H128:H129"/>
    <mergeCell ref="I128:I129"/>
    <mergeCell ref="C130:G131"/>
    <mergeCell ref="H130:H131"/>
    <mergeCell ref="L131:L134"/>
    <mergeCell ref="C134:G135"/>
    <mergeCell ref="H134:H135"/>
    <mergeCell ref="I134:I135"/>
    <mergeCell ref="C136:G137"/>
    <mergeCell ref="H136:H137"/>
    <mergeCell ref="I136:I137"/>
    <mergeCell ref="A139:AN139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60:AA60"/>
    <mergeCell ref="W61:AA61"/>
    <mergeCell ref="W62:AA62"/>
    <mergeCell ref="W63:AA63"/>
    <mergeCell ref="V65:AC65"/>
    <mergeCell ref="W67:AA67"/>
    <mergeCell ref="W68:AA68"/>
    <mergeCell ref="M61:Q61"/>
    <mergeCell ref="M62:Q62"/>
    <mergeCell ref="M63:Q63"/>
    <mergeCell ref="L65:S65"/>
    <mergeCell ref="M67:Q67"/>
    <mergeCell ref="V67:V68"/>
    <mergeCell ref="M68:Q68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B67:B68"/>
    <mergeCell ref="B69:B70"/>
    <mergeCell ref="AG68:AK68"/>
    <mergeCell ref="AG69:AK69"/>
    <mergeCell ref="AG61:AK61"/>
    <mergeCell ref="AG62:AK62"/>
    <mergeCell ref="AG63:AK63"/>
    <mergeCell ref="AF65:AM65"/>
    <mergeCell ref="AF67:AF68"/>
    <mergeCell ref="AG67:AK67"/>
    <mergeCell ref="AF69:AF70"/>
    <mergeCell ref="AG70:AK70"/>
    <mergeCell ref="M71:Q71"/>
    <mergeCell ref="R71:S71"/>
    <mergeCell ref="W71:AA71"/>
    <mergeCell ref="AB71:AC71"/>
    <mergeCell ref="AG71:AK71"/>
    <mergeCell ref="AL71:AM71"/>
    <mergeCell ref="L67:L68"/>
    <mergeCell ref="L69:L70"/>
    <mergeCell ref="M69:Q69"/>
    <mergeCell ref="V69:V70"/>
    <mergeCell ref="W69:AA69"/>
    <mergeCell ref="M70:Q70"/>
    <mergeCell ref="W70:AA70"/>
    <mergeCell ref="C60:G60"/>
    <mergeCell ref="C61:G61"/>
    <mergeCell ref="C62:G62"/>
    <mergeCell ref="C63:G63"/>
    <mergeCell ref="B65:I65"/>
    <mergeCell ref="C67:G67"/>
    <mergeCell ref="C68:G68"/>
    <mergeCell ref="M73:Q73"/>
    <mergeCell ref="V73:V74"/>
    <mergeCell ref="W73:AA73"/>
    <mergeCell ref="AF73:AF74"/>
    <mergeCell ref="AG73:AK73"/>
    <mergeCell ref="M74:Q74"/>
    <mergeCell ref="W74:AA74"/>
    <mergeCell ref="AG74:AK74"/>
    <mergeCell ref="B73:B74"/>
    <mergeCell ref="B75:B76"/>
    <mergeCell ref="B79:B80"/>
    <mergeCell ref="W75:AA75"/>
    <mergeCell ref="W76:AA76"/>
    <mergeCell ref="W77:AA77"/>
    <mergeCell ref="AB77:AC77"/>
    <mergeCell ref="AG77:AK77"/>
    <mergeCell ref="AL77:AM77"/>
    <mergeCell ref="L73:L74"/>
    <mergeCell ref="L75:L76"/>
    <mergeCell ref="M75:Q75"/>
    <mergeCell ref="V75:V76"/>
    <mergeCell ref="AF75:AF76"/>
    <mergeCell ref="AG75:AK75"/>
    <mergeCell ref="M76:Q76"/>
    <mergeCell ref="AG76:AK76"/>
    <mergeCell ref="C76:G76"/>
    <mergeCell ref="C77:G77"/>
    <mergeCell ref="H77:I77"/>
    <mergeCell ref="M77:Q77"/>
    <mergeCell ref="R77:S77"/>
    <mergeCell ref="C69:G69"/>
    <mergeCell ref="C70:G70"/>
    <mergeCell ref="C71:G71"/>
    <mergeCell ref="H71:I71"/>
    <mergeCell ref="C73:G73"/>
    <mergeCell ref="C74:G74"/>
    <mergeCell ref="C75:G75"/>
    <mergeCell ref="C84:G84"/>
    <mergeCell ref="C85:G85"/>
    <mergeCell ref="C86:G86"/>
    <mergeCell ref="H91:I91"/>
    <mergeCell ref="A92:A93"/>
    <mergeCell ref="B92:B95"/>
    <mergeCell ref="A94:A95"/>
    <mergeCell ref="A98:A99"/>
    <mergeCell ref="B98:B101"/>
    <mergeCell ref="C98:G99"/>
    <mergeCell ref="H98:H99"/>
    <mergeCell ref="I98:I99"/>
    <mergeCell ref="A100:A101"/>
    <mergeCell ref="C100:G101"/>
  </mergeCells>
  <conditionalFormatting sqref="A1:AN158">
    <cfRule type="cellIs" dxfId="0" priority="1" operator="equal">
      <formula>"Office"</formula>
    </cfRule>
  </conditionalFormatting>
  <printOptions gridLines="1" horizontalCentered="1"/>
  <pageMargins bottom="1.365383674866729" footer="0.0" header="0.0" left="0.25" right="0.25" top="1.6227319411160563"/>
  <pageSetup fitToHeight="0" paperSize="8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691</v>
      </c>
    </row>
    <row r="3" ht="27.0" customHeight="1">
      <c r="A3" s="7" t="s">
        <v>692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480" t="s">
        <v>4</v>
      </c>
      <c r="H7" s="481"/>
      <c r="I7" s="482" t="s">
        <v>5</v>
      </c>
      <c r="J7" s="483"/>
      <c r="K7" s="483"/>
      <c r="L7" s="483"/>
      <c r="M7" s="483"/>
      <c r="N7" s="481"/>
      <c r="O7" s="482" t="s">
        <v>6</v>
      </c>
      <c r="P7" s="483"/>
      <c r="Q7" s="483"/>
      <c r="R7" s="483"/>
      <c r="S7" s="481"/>
      <c r="T7" s="484"/>
      <c r="U7" s="485"/>
      <c r="V7" s="486" t="s">
        <v>4</v>
      </c>
      <c r="W7" s="481"/>
      <c r="X7" s="482" t="s">
        <v>5</v>
      </c>
      <c r="Y7" s="483"/>
      <c r="Z7" s="483"/>
      <c r="AA7" s="483"/>
      <c r="AB7" s="481"/>
      <c r="AC7" s="482" t="s">
        <v>6</v>
      </c>
      <c r="AD7" s="483"/>
      <c r="AE7" s="483"/>
      <c r="AF7" s="483"/>
      <c r="AG7" s="483"/>
      <c r="AH7" s="481"/>
      <c r="AI7" s="8"/>
      <c r="AJ7" s="8"/>
      <c r="AK7" s="8"/>
      <c r="AL7" s="8"/>
      <c r="AM7" s="8"/>
      <c r="AN7" s="8"/>
    </row>
    <row r="8" ht="27.0" customHeight="1">
      <c r="A8" s="8"/>
      <c r="B8" s="8"/>
      <c r="C8" s="8"/>
      <c r="D8" s="8"/>
      <c r="E8" s="8"/>
      <c r="F8" s="19"/>
      <c r="G8" s="353" t="s">
        <v>693</v>
      </c>
      <c r="I8" s="26" t="s">
        <v>694</v>
      </c>
      <c r="O8" s="26" t="s">
        <v>39</v>
      </c>
      <c r="S8" s="22"/>
      <c r="T8" s="465"/>
      <c r="U8" s="466"/>
      <c r="V8" s="359" t="s">
        <v>122</v>
      </c>
      <c r="X8" s="26" t="s">
        <v>695</v>
      </c>
      <c r="AC8" s="26" t="s">
        <v>696</v>
      </c>
      <c r="AH8" s="22"/>
      <c r="AI8" s="8"/>
      <c r="AJ8" s="8"/>
      <c r="AK8" s="8"/>
      <c r="AL8" s="8"/>
      <c r="AM8" s="8"/>
      <c r="AN8" s="8"/>
    </row>
    <row r="9" ht="27.0" customHeight="1">
      <c r="A9" s="8"/>
      <c r="B9" s="8"/>
      <c r="C9" s="8"/>
      <c r="D9" s="8"/>
      <c r="E9" s="8"/>
      <c r="F9" s="19"/>
      <c r="G9" s="360" t="s">
        <v>697</v>
      </c>
      <c r="I9" s="31" t="s">
        <v>698</v>
      </c>
      <c r="O9" s="31" t="s">
        <v>126</v>
      </c>
      <c r="S9" s="29"/>
      <c r="T9" s="465"/>
      <c r="U9" s="466"/>
      <c r="V9" s="364" t="s">
        <v>699</v>
      </c>
      <c r="X9" s="31" t="s">
        <v>700</v>
      </c>
      <c r="AC9" s="31" t="s">
        <v>111</v>
      </c>
      <c r="AH9" s="29"/>
      <c r="AI9" s="8"/>
      <c r="AJ9" s="8"/>
      <c r="AK9" s="8"/>
      <c r="AL9" s="8"/>
      <c r="AM9" s="8"/>
      <c r="AN9" s="8"/>
    </row>
    <row r="10" ht="27.0" customHeight="1">
      <c r="A10" s="8"/>
      <c r="B10" s="8"/>
      <c r="C10" s="8"/>
      <c r="D10" s="8"/>
      <c r="E10" s="8"/>
      <c r="F10" s="19"/>
      <c r="G10" s="353" t="s">
        <v>144</v>
      </c>
      <c r="I10" s="26" t="s">
        <v>701</v>
      </c>
      <c r="O10" s="26" t="s">
        <v>12</v>
      </c>
      <c r="S10" s="22"/>
      <c r="T10" s="465"/>
      <c r="U10" s="466"/>
      <c r="V10" s="359" t="s">
        <v>702</v>
      </c>
      <c r="X10" s="26" t="s">
        <v>703</v>
      </c>
      <c r="AC10" s="26" t="s">
        <v>39</v>
      </c>
      <c r="AH10" s="22"/>
      <c r="AI10" s="8"/>
      <c r="AJ10" s="8"/>
      <c r="AK10" s="8"/>
      <c r="AL10" s="8"/>
      <c r="AM10" s="8"/>
      <c r="AN10" s="8"/>
    </row>
    <row r="11" ht="27.0" customHeight="1">
      <c r="A11" s="8"/>
      <c r="B11" s="8"/>
      <c r="C11" s="8"/>
      <c r="D11" s="8"/>
      <c r="E11" s="8"/>
      <c r="F11" s="19"/>
      <c r="G11" s="360" t="s">
        <v>704</v>
      </c>
      <c r="I11" s="31" t="s">
        <v>705</v>
      </c>
      <c r="O11" s="31" t="s">
        <v>706</v>
      </c>
      <c r="S11" s="29"/>
      <c r="T11" s="465"/>
      <c r="U11" s="466"/>
      <c r="V11" s="364" t="s">
        <v>707</v>
      </c>
      <c r="X11" s="31" t="s">
        <v>708</v>
      </c>
      <c r="AC11" s="31" t="s">
        <v>12</v>
      </c>
      <c r="AH11" s="29"/>
      <c r="AI11" s="8"/>
      <c r="AJ11" s="8"/>
      <c r="AK11" s="8"/>
      <c r="AL11" s="8"/>
      <c r="AM11" s="8"/>
      <c r="AN11" s="8"/>
    </row>
    <row r="12" ht="27.0" customHeight="1">
      <c r="A12" s="8"/>
      <c r="B12" s="8"/>
      <c r="C12" s="8"/>
      <c r="D12" s="8"/>
      <c r="E12" s="8"/>
      <c r="F12" s="19"/>
      <c r="G12" s="353" t="s">
        <v>25</v>
      </c>
      <c r="I12" s="26" t="s">
        <v>709</v>
      </c>
      <c r="O12" s="26" t="s">
        <v>126</v>
      </c>
      <c r="S12" s="22"/>
      <c r="T12" s="465"/>
      <c r="U12" s="466"/>
      <c r="V12" s="359" t="s">
        <v>40</v>
      </c>
      <c r="X12" s="26" t="s">
        <v>710</v>
      </c>
      <c r="AC12" s="26" t="s">
        <v>607</v>
      </c>
      <c r="AH12" s="22"/>
      <c r="AI12" s="8"/>
      <c r="AJ12" s="8"/>
      <c r="AK12" s="8"/>
      <c r="AL12" s="8"/>
      <c r="AM12" s="8"/>
      <c r="AN12" s="8"/>
    </row>
    <row r="13" ht="27.0" customHeight="1">
      <c r="A13" s="8"/>
      <c r="B13" s="8"/>
      <c r="C13" s="8"/>
      <c r="D13" s="8"/>
      <c r="E13" s="8"/>
      <c r="F13" s="19"/>
      <c r="G13" s="360" t="s">
        <v>43</v>
      </c>
      <c r="I13" s="31" t="s">
        <v>711</v>
      </c>
      <c r="O13" s="31" t="s">
        <v>712</v>
      </c>
      <c r="S13" s="29"/>
      <c r="T13" s="465"/>
      <c r="U13" s="466"/>
      <c r="V13" s="364" t="s">
        <v>713</v>
      </c>
      <c r="X13" s="31" t="s">
        <v>714</v>
      </c>
      <c r="AC13" s="31" t="s">
        <v>12</v>
      </c>
      <c r="AH13" s="29"/>
      <c r="AI13" s="8"/>
      <c r="AJ13" s="8"/>
      <c r="AK13" s="8"/>
      <c r="AL13" s="8"/>
      <c r="AM13" s="8"/>
      <c r="AN13" s="8"/>
    </row>
    <row r="14" ht="27.0" customHeight="1">
      <c r="A14" s="8"/>
      <c r="B14" s="8"/>
      <c r="C14" s="8"/>
      <c r="D14" s="8"/>
      <c r="E14" s="8"/>
      <c r="F14" s="19"/>
      <c r="G14" s="353" t="s">
        <v>112</v>
      </c>
      <c r="I14" s="26" t="s">
        <v>715</v>
      </c>
      <c r="O14" s="26" t="s">
        <v>107</v>
      </c>
      <c r="S14" s="22"/>
      <c r="T14" s="465"/>
      <c r="U14" s="466"/>
      <c r="V14" s="359" t="s">
        <v>131</v>
      </c>
      <c r="X14" s="26" t="s">
        <v>716</v>
      </c>
      <c r="AC14" s="26" t="s">
        <v>717</v>
      </c>
      <c r="AH14" s="22"/>
      <c r="AI14" s="8"/>
      <c r="AJ14" s="8"/>
      <c r="AK14" s="8"/>
      <c r="AL14" s="8"/>
      <c r="AM14" s="8"/>
      <c r="AN14" s="8"/>
    </row>
    <row r="15" ht="27.0" customHeight="1">
      <c r="A15" s="8"/>
      <c r="B15" s="8"/>
      <c r="C15" s="8"/>
      <c r="D15" s="8"/>
      <c r="E15" s="8"/>
      <c r="F15" s="19"/>
      <c r="G15" s="360" t="s">
        <v>142</v>
      </c>
      <c r="I15" s="31" t="s">
        <v>718</v>
      </c>
      <c r="O15" s="31" t="s">
        <v>719</v>
      </c>
      <c r="S15" s="29"/>
      <c r="T15" s="465"/>
      <c r="U15" s="466"/>
      <c r="V15" s="364" t="s">
        <v>720</v>
      </c>
      <c r="X15" s="31" t="s">
        <v>721</v>
      </c>
      <c r="AC15" s="31" t="s">
        <v>42</v>
      </c>
      <c r="AH15" s="29"/>
      <c r="AI15" s="8"/>
      <c r="AJ15" s="8"/>
      <c r="AK15" s="8"/>
      <c r="AL15" s="8"/>
      <c r="AM15" s="8"/>
      <c r="AN15" s="8"/>
    </row>
    <row r="16" ht="27.0" customHeight="1">
      <c r="A16" s="8"/>
      <c r="B16" s="8"/>
      <c r="C16" s="8"/>
      <c r="D16" s="8"/>
      <c r="E16" s="8"/>
      <c r="F16" s="19"/>
      <c r="G16" s="353" t="s">
        <v>722</v>
      </c>
      <c r="I16" s="26" t="s">
        <v>723</v>
      </c>
      <c r="O16" s="26" t="s">
        <v>9</v>
      </c>
      <c r="S16" s="22"/>
      <c r="T16" s="465"/>
      <c r="U16" s="466"/>
      <c r="V16" s="359" t="s">
        <v>22</v>
      </c>
      <c r="X16" s="26" t="s">
        <v>724</v>
      </c>
      <c r="AC16" s="26" t="s">
        <v>9</v>
      </c>
      <c r="AH16" s="22"/>
      <c r="AI16" s="8"/>
      <c r="AJ16" s="8"/>
      <c r="AK16" s="8"/>
      <c r="AL16" s="8"/>
      <c r="AM16" s="8"/>
      <c r="AN16" s="8"/>
    </row>
    <row r="17" ht="27.0" customHeight="1">
      <c r="A17" s="8"/>
      <c r="B17" s="8"/>
      <c r="C17" s="8"/>
      <c r="D17" s="8"/>
      <c r="E17" s="8"/>
      <c r="F17" s="19"/>
      <c r="G17" s="360" t="s">
        <v>7</v>
      </c>
      <c r="I17" s="31" t="s">
        <v>725</v>
      </c>
      <c r="O17" s="31" t="s">
        <v>39</v>
      </c>
      <c r="S17" s="29"/>
      <c r="T17" s="465"/>
      <c r="U17" s="466"/>
      <c r="V17" s="364" t="s">
        <v>129</v>
      </c>
      <c r="X17" s="31" t="s">
        <v>726</v>
      </c>
      <c r="AC17" s="31" t="s">
        <v>9</v>
      </c>
      <c r="AH17" s="29"/>
      <c r="AI17" s="8"/>
      <c r="AJ17" s="8"/>
      <c r="AK17" s="8"/>
      <c r="AL17" s="8"/>
      <c r="AM17" s="8"/>
      <c r="AN17" s="8"/>
    </row>
    <row r="18" ht="27.0" customHeight="1">
      <c r="A18" s="8"/>
      <c r="B18" s="8"/>
      <c r="C18" s="8"/>
      <c r="D18" s="8"/>
      <c r="E18" s="8"/>
      <c r="F18" s="19"/>
      <c r="G18" s="353" t="s">
        <v>152</v>
      </c>
      <c r="I18" s="26" t="s">
        <v>727</v>
      </c>
      <c r="O18" s="26" t="s">
        <v>329</v>
      </c>
      <c r="S18" s="22"/>
      <c r="T18" s="465"/>
      <c r="U18" s="466"/>
      <c r="V18" s="359" t="s">
        <v>728</v>
      </c>
      <c r="X18" s="26" t="s">
        <v>729</v>
      </c>
      <c r="AC18" s="26" t="s">
        <v>126</v>
      </c>
      <c r="AH18" s="22"/>
      <c r="AI18" s="8"/>
      <c r="AJ18" s="8"/>
      <c r="AK18" s="8"/>
      <c r="AL18" s="8"/>
      <c r="AM18" s="8"/>
      <c r="AN18" s="8"/>
    </row>
    <row r="19" ht="27.0" customHeight="1">
      <c r="A19" s="8"/>
      <c r="B19" s="8"/>
      <c r="C19" s="8"/>
      <c r="D19" s="8"/>
      <c r="E19" s="8"/>
      <c r="F19" s="19"/>
      <c r="G19" s="360" t="s">
        <v>18</v>
      </c>
      <c r="I19" s="31" t="s">
        <v>730</v>
      </c>
      <c r="O19" s="31" t="s">
        <v>731</v>
      </c>
      <c r="S19" s="29"/>
      <c r="T19" s="465"/>
      <c r="U19" s="466"/>
      <c r="V19" s="364" t="s">
        <v>27</v>
      </c>
      <c r="X19" s="31" t="s">
        <v>732</v>
      </c>
      <c r="AC19" s="31" t="s">
        <v>39</v>
      </c>
      <c r="AH19" s="29"/>
      <c r="AI19" s="8"/>
      <c r="AJ19" s="8"/>
      <c r="AK19" s="8"/>
      <c r="AL19" s="8"/>
      <c r="AM19" s="8"/>
      <c r="AN19" s="8"/>
    </row>
    <row r="20" ht="27.0" customHeight="1">
      <c r="A20" s="8"/>
      <c r="B20" s="8"/>
      <c r="C20" s="8"/>
      <c r="D20" s="8"/>
      <c r="E20" s="8"/>
      <c r="F20" s="19"/>
      <c r="G20" s="353" t="s">
        <v>733</v>
      </c>
      <c r="I20" s="26" t="s">
        <v>734</v>
      </c>
      <c r="O20" s="26" t="s">
        <v>111</v>
      </c>
      <c r="S20" s="22"/>
      <c r="T20" s="465"/>
      <c r="U20" s="466"/>
      <c r="V20" s="359" t="s">
        <v>34</v>
      </c>
      <c r="X20" s="26" t="s">
        <v>735</v>
      </c>
      <c r="AC20" s="26" t="s">
        <v>42</v>
      </c>
      <c r="AH20" s="22"/>
      <c r="AI20" s="8"/>
      <c r="AJ20" s="8"/>
      <c r="AK20" s="8"/>
      <c r="AL20" s="8"/>
      <c r="AM20" s="8"/>
      <c r="AN20" s="8"/>
    </row>
    <row r="21" ht="27.0" customHeight="1">
      <c r="A21" s="8"/>
      <c r="B21" s="8"/>
      <c r="C21" s="8"/>
      <c r="D21" s="8"/>
      <c r="E21" s="8"/>
      <c r="F21" s="19"/>
      <c r="G21" s="360" t="s">
        <v>10</v>
      </c>
      <c r="I21" s="31" t="s">
        <v>736</v>
      </c>
      <c r="O21" s="31" t="s">
        <v>136</v>
      </c>
      <c r="S21" s="29"/>
      <c r="T21" s="465"/>
      <c r="U21" s="466"/>
      <c r="V21" s="364" t="s">
        <v>737</v>
      </c>
      <c r="X21" s="31" t="s">
        <v>738</v>
      </c>
      <c r="AC21" s="31" t="s">
        <v>33</v>
      </c>
      <c r="AH21" s="29"/>
      <c r="AI21" s="8"/>
      <c r="AJ21" s="8"/>
      <c r="AK21" s="8"/>
      <c r="AL21" s="8"/>
      <c r="AM21" s="8"/>
      <c r="AN21" s="8"/>
    </row>
    <row r="22" ht="27.0" customHeight="1">
      <c r="A22" s="8"/>
      <c r="B22" s="8"/>
      <c r="C22" s="8"/>
      <c r="D22" s="8"/>
      <c r="E22" s="8"/>
      <c r="F22" s="19"/>
      <c r="G22" s="353" t="s">
        <v>104</v>
      </c>
      <c r="I22" s="26" t="s">
        <v>739</v>
      </c>
      <c r="O22" s="26" t="s">
        <v>740</v>
      </c>
      <c r="S22" s="22"/>
      <c r="T22" s="465"/>
      <c r="U22" s="466"/>
      <c r="V22" s="359" t="s">
        <v>147</v>
      </c>
      <c r="X22" s="26" t="s">
        <v>741</v>
      </c>
      <c r="AC22" s="26" t="s">
        <v>234</v>
      </c>
      <c r="AH22" s="22"/>
      <c r="AI22" s="8"/>
      <c r="AJ22" s="8"/>
      <c r="AK22" s="8"/>
      <c r="AL22" s="8"/>
      <c r="AM22" s="8"/>
      <c r="AN22" s="8"/>
    </row>
    <row r="23" ht="27.0" customHeight="1">
      <c r="A23" s="8"/>
      <c r="B23" s="8"/>
      <c r="C23" s="8"/>
      <c r="D23" s="8"/>
      <c r="E23" s="8"/>
      <c r="F23" s="19"/>
      <c r="G23" s="360" t="s">
        <v>742</v>
      </c>
      <c r="I23" s="31" t="s">
        <v>743</v>
      </c>
      <c r="O23" s="31" t="s">
        <v>12</v>
      </c>
      <c r="S23" s="29"/>
      <c r="T23" s="465"/>
      <c r="U23" s="466"/>
      <c r="V23" s="364" t="s">
        <v>744</v>
      </c>
      <c r="X23" s="31" t="s">
        <v>745</v>
      </c>
      <c r="AC23" s="31" t="s">
        <v>746</v>
      </c>
      <c r="AH23" s="29"/>
      <c r="AI23" s="8"/>
      <c r="AJ23" s="8"/>
      <c r="AK23" s="8"/>
      <c r="AL23" s="8"/>
      <c r="AM23" s="8"/>
      <c r="AN23" s="8"/>
    </row>
    <row r="24" ht="27.0" customHeight="1">
      <c r="A24" s="8"/>
      <c r="B24" s="8"/>
      <c r="C24" s="8"/>
      <c r="D24" s="8"/>
      <c r="E24" s="8"/>
      <c r="F24" s="19"/>
      <c r="G24" s="353" t="s">
        <v>747</v>
      </c>
      <c r="I24" s="26" t="s">
        <v>748</v>
      </c>
      <c r="O24" s="26" t="s">
        <v>9</v>
      </c>
      <c r="S24" s="22"/>
      <c r="T24" s="465"/>
      <c r="U24" s="466"/>
      <c r="V24" s="359" t="s">
        <v>749</v>
      </c>
      <c r="X24" s="26" t="s">
        <v>750</v>
      </c>
      <c r="AC24" s="26" t="s">
        <v>751</v>
      </c>
      <c r="AH24" s="22"/>
      <c r="AI24" s="8"/>
      <c r="AJ24" s="8"/>
      <c r="AK24" s="8"/>
      <c r="AL24" s="8"/>
      <c r="AM24" s="8"/>
      <c r="AN24" s="8"/>
    </row>
    <row r="25" ht="27.0" customHeight="1">
      <c r="A25" s="8"/>
      <c r="B25" s="8"/>
      <c r="C25" s="8"/>
      <c r="D25" s="8"/>
      <c r="E25" s="8"/>
      <c r="F25" s="19"/>
      <c r="G25" s="360" t="s">
        <v>15</v>
      </c>
      <c r="I25" s="31" t="s">
        <v>752</v>
      </c>
      <c r="O25" s="31" t="s">
        <v>136</v>
      </c>
      <c r="S25" s="29"/>
      <c r="T25" s="465"/>
      <c r="U25" s="466"/>
      <c r="V25" s="364" t="s">
        <v>31</v>
      </c>
      <c r="X25" s="31" t="s">
        <v>753</v>
      </c>
      <c r="AC25" s="31" t="s">
        <v>36</v>
      </c>
      <c r="AH25" s="29"/>
      <c r="AI25" s="8"/>
      <c r="AJ25" s="8"/>
      <c r="AK25" s="8"/>
      <c r="AL25" s="8"/>
      <c r="AM25" s="8"/>
      <c r="AN25" s="8"/>
    </row>
    <row r="26" ht="27.0" customHeight="1">
      <c r="A26" s="8"/>
      <c r="B26" s="8"/>
      <c r="C26" s="8"/>
      <c r="D26" s="8"/>
      <c r="E26" s="8"/>
      <c r="F26" s="19"/>
      <c r="G26" s="353" t="s">
        <v>754</v>
      </c>
      <c r="I26" s="26" t="s">
        <v>755</v>
      </c>
      <c r="O26" s="26" t="s">
        <v>9</v>
      </c>
      <c r="S26" s="22"/>
      <c r="T26" s="465"/>
      <c r="U26" s="466"/>
      <c r="V26" s="359" t="s">
        <v>756</v>
      </c>
      <c r="X26" s="26" t="s">
        <v>757</v>
      </c>
      <c r="AC26" s="26" t="s">
        <v>758</v>
      </c>
      <c r="AH26" s="22"/>
      <c r="AI26" s="8"/>
      <c r="AJ26" s="8"/>
      <c r="AK26" s="8"/>
      <c r="AL26" s="8"/>
      <c r="AM26" s="8"/>
      <c r="AN26" s="8"/>
    </row>
    <row r="27" ht="27.0" customHeight="1">
      <c r="A27" s="8"/>
      <c r="B27" s="8"/>
      <c r="C27" s="8"/>
      <c r="D27" s="8"/>
      <c r="E27" s="8"/>
      <c r="F27" s="19"/>
      <c r="G27" s="360" t="s">
        <v>759</v>
      </c>
      <c r="I27" s="31" t="s">
        <v>760</v>
      </c>
      <c r="O27" s="31" t="s">
        <v>9</v>
      </c>
      <c r="S27" s="29"/>
      <c r="T27" s="465"/>
      <c r="U27" s="466"/>
      <c r="V27" s="364" t="s">
        <v>140</v>
      </c>
      <c r="X27" s="31" t="s">
        <v>761</v>
      </c>
      <c r="AC27" s="31" t="s">
        <v>39</v>
      </c>
      <c r="AH27" s="29"/>
      <c r="AI27" s="8"/>
      <c r="AJ27" s="8"/>
      <c r="AK27" s="8"/>
      <c r="AL27" s="8"/>
      <c r="AM27" s="8"/>
      <c r="AN27" s="8"/>
    </row>
    <row r="28" ht="27.0" customHeight="1">
      <c r="A28" s="8"/>
      <c r="B28" s="8"/>
      <c r="C28" s="8"/>
      <c r="D28" s="8"/>
      <c r="E28" s="8"/>
      <c r="F28" s="19"/>
      <c r="G28" s="353" t="s">
        <v>762</v>
      </c>
      <c r="I28" s="26" t="s">
        <v>763</v>
      </c>
      <c r="O28" s="26" t="s">
        <v>39</v>
      </c>
      <c r="S28" s="22"/>
      <c r="T28" s="465"/>
      <c r="U28" s="466"/>
      <c r="V28" s="359" t="s">
        <v>764</v>
      </c>
      <c r="X28" s="26" t="s">
        <v>765</v>
      </c>
      <c r="AC28" s="26" t="s">
        <v>136</v>
      </c>
      <c r="AH28" s="22"/>
      <c r="AI28" s="8"/>
      <c r="AJ28" s="8"/>
      <c r="AK28" s="8"/>
      <c r="AL28" s="8"/>
      <c r="AM28" s="8"/>
      <c r="AN28" s="8"/>
    </row>
    <row r="29" ht="27.0" customHeight="1">
      <c r="A29" s="8"/>
      <c r="B29" s="8"/>
      <c r="C29" s="8"/>
      <c r="D29" s="8"/>
      <c r="E29" s="8"/>
      <c r="F29" s="19"/>
      <c r="G29" s="360" t="s">
        <v>138</v>
      </c>
      <c r="I29" s="31" t="s">
        <v>766</v>
      </c>
      <c r="O29" s="31" t="s">
        <v>605</v>
      </c>
      <c r="S29" s="29"/>
      <c r="T29" s="465"/>
      <c r="U29" s="466"/>
      <c r="V29" s="364" t="s">
        <v>157</v>
      </c>
      <c r="X29" s="31" t="s">
        <v>767</v>
      </c>
      <c r="AC29" s="31" t="s">
        <v>768</v>
      </c>
      <c r="AH29" s="29"/>
      <c r="AI29" s="8"/>
      <c r="AJ29" s="8"/>
      <c r="AK29" s="8"/>
      <c r="AL29" s="8"/>
      <c r="AM29" s="8"/>
      <c r="AN29" s="8"/>
    </row>
    <row r="30" ht="27.0" customHeight="1">
      <c r="A30" s="8"/>
      <c r="B30" s="8"/>
      <c r="C30" s="8"/>
      <c r="D30" s="8"/>
      <c r="E30" s="8"/>
      <c r="F30" s="19"/>
      <c r="G30" s="353" t="s">
        <v>769</v>
      </c>
      <c r="I30" s="26" t="s">
        <v>770</v>
      </c>
      <c r="O30" s="26" t="s">
        <v>12</v>
      </c>
      <c r="S30" s="22"/>
      <c r="T30" s="465"/>
      <c r="U30" s="466"/>
      <c r="V30" s="359" t="s">
        <v>771</v>
      </c>
      <c r="X30" s="26" t="s">
        <v>772</v>
      </c>
      <c r="AC30" s="26" t="s">
        <v>773</v>
      </c>
      <c r="AH30" s="22"/>
      <c r="AI30" s="8"/>
      <c r="AJ30" s="8"/>
      <c r="AK30" s="8"/>
      <c r="AL30" s="8"/>
      <c r="AM30" s="8"/>
      <c r="AN30" s="8"/>
    </row>
    <row r="31" ht="27.0" customHeight="1">
      <c r="A31" s="8"/>
      <c r="B31" s="8"/>
      <c r="C31" s="8"/>
      <c r="D31" s="8"/>
      <c r="E31" s="8"/>
      <c r="F31" s="19"/>
      <c r="G31" s="360" t="s">
        <v>774</v>
      </c>
      <c r="I31" s="31" t="s">
        <v>775</v>
      </c>
      <c r="O31" s="31" t="s">
        <v>251</v>
      </c>
      <c r="S31" s="29"/>
      <c r="T31" s="465"/>
      <c r="U31" s="466"/>
      <c r="V31" s="364" t="s">
        <v>13</v>
      </c>
      <c r="X31" s="31" t="s">
        <v>776</v>
      </c>
      <c r="AC31" s="31" t="s">
        <v>39</v>
      </c>
      <c r="AH31" s="29"/>
      <c r="AI31" s="8"/>
      <c r="AJ31" s="8"/>
      <c r="AK31" s="8"/>
      <c r="AL31" s="8"/>
      <c r="AM31" s="8"/>
      <c r="AN31" s="8"/>
    </row>
    <row r="32" ht="27.0" hidden="1" customHeight="1">
      <c r="A32" s="8"/>
      <c r="B32" s="8"/>
      <c r="C32" s="8"/>
      <c r="D32" s="8"/>
      <c r="E32" s="8"/>
      <c r="F32" s="19"/>
      <c r="G32" s="20" t="s">
        <v>45</v>
      </c>
      <c r="I32" s="32" t="s">
        <v>777</v>
      </c>
      <c r="O32" s="32"/>
      <c r="S32" s="22"/>
      <c r="T32" s="23"/>
      <c r="U32" s="24"/>
      <c r="V32" s="25" t="s">
        <v>778</v>
      </c>
      <c r="X32" s="32" t="s">
        <v>777</v>
      </c>
      <c r="AC32" s="32"/>
      <c r="AH32" s="22"/>
      <c r="AI32" s="8"/>
      <c r="AJ32" s="8"/>
      <c r="AK32" s="8"/>
      <c r="AL32" s="8"/>
      <c r="AM32" s="8"/>
      <c r="AN32" s="8"/>
    </row>
    <row r="33" ht="27.0" hidden="1" customHeight="1">
      <c r="A33" s="8"/>
      <c r="B33" s="8"/>
      <c r="C33" s="8"/>
      <c r="D33" s="8"/>
      <c r="E33" s="8"/>
      <c r="F33" s="19"/>
      <c r="G33" s="27" t="s">
        <v>29</v>
      </c>
      <c r="I33" s="33" t="s">
        <v>777</v>
      </c>
      <c r="O33" s="33"/>
      <c r="S33" s="29"/>
      <c r="T33" s="23"/>
      <c r="U33" s="24"/>
      <c r="V33" s="30" t="s">
        <v>779</v>
      </c>
      <c r="X33" s="33" t="s">
        <v>777</v>
      </c>
      <c r="AC33" s="33"/>
      <c r="AH33" s="29"/>
      <c r="AI33" s="8"/>
      <c r="AJ33" s="8"/>
      <c r="AK33" s="8"/>
      <c r="AL33" s="8"/>
      <c r="AM33" s="8"/>
      <c r="AN33" s="8"/>
    </row>
    <row r="34" ht="27.0" hidden="1" customHeight="1">
      <c r="A34" s="8"/>
      <c r="B34" s="8"/>
      <c r="C34" s="8"/>
      <c r="D34" s="8"/>
      <c r="E34" s="8"/>
      <c r="F34" s="19"/>
      <c r="G34" s="20" t="s">
        <v>20</v>
      </c>
      <c r="I34" s="32" t="s">
        <v>777</v>
      </c>
      <c r="O34" s="32"/>
      <c r="S34" s="22"/>
      <c r="T34" s="23"/>
      <c r="U34" s="24"/>
      <c r="V34" s="25" t="s">
        <v>780</v>
      </c>
      <c r="X34" s="32" t="s">
        <v>777</v>
      </c>
      <c r="AC34" s="32"/>
      <c r="AH34" s="22"/>
      <c r="AI34" s="8"/>
      <c r="AJ34" s="8"/>
      <c r="AK34" s="8"/>
      <c r="AL34" s="8"/>
      <c r="AM34" s="8"/>
      <c r="AN34" s="8"/>
    </row>
    <row r="35" ht="27.0" hidden="1" customHeight="1">
      <c r="A35" s="8"/>
      <c r="B35" s="8"/>
      <c r="C35" s="8"/>
      <c r="D35" s="8"/>
      <c r="E35" s="8"/>
      <c r="F35" s="19"/>
      <c r="G35" s="27" t="s">
        <v>37</v>
      </c>
      <c r="I35" s="33" t="s">
        <v>777</v>
      </c>
      <c r="O35" s="33"/>
      <c r="S35" s="29"/>
      <c r="T35" s="23"/>
      <c r="U35" s="24"/>
      <c r="V35" s="30" t="s">
        <v>781</v>
      </c>
      <c r="X35" s="33" t="s">
        <v>777</v>
      </c>
      <c r="AC35" s="33"/>
      <c r="AH35" s="29"/>
      <c r="AI35" s="8"/>
      <c r="AJ35" s="8"/>
      <c r="AK35" s="8"/>
      <c r="AL35" s="8"/>
      <c r="AM35" s="8"/>
      <c r="AN35" s="8"/>
    </row>
    <row r="36" ht="27.0" hidden="1" customHeight="1">
      <c r="A36" s="8"/>
      <c r="B36" s="8"/>
      <c r="C36" s="8"/>
      <c r="D36" s="8"/>
      <c r="E36" s="8"/>
      <c r="F36" s="19"/>
      <c r="G36" s="20" t="s">
        <v>127</v>
      </c>
      <c r="I36" s="32" t="s">
        <v>777</v>
      </c>
      <c r="O36" s="32"/>
      <c r="S36" s="22"/>
      <c r="T36" s="23"/>
      <c r="U36" s="24"/>
      <c r="V36" s="25" t="s">
        <v>782</v>
      </c>
      <c r="X36" s="32" t="s">
        <v>777</v>
      </c>
      <c r="AC36" s="32"/>
      <c r="AH36" s="22"/>
      <c r="AI36" s="8"/>
      <c r="AJ36" s="8"/>
      <c r="AK36" s="8"/>
      <c r="AL36" s="8"/>
      <c r="AM36" s="8"/>
      <c r="AN36" s="8"/>
    </row>
    <row r="37" ht="27.0" hidden="1" customHeight="1">
      <c r="A37" s="8"/>
      <c r="B37" s="8"/>
      <c r="C37" s="8"/>
      <c r="D37" s="8"/>
      <c r="E37" s="8"/>
      <c r="F37" s="19"/>
      <c r="G37" s="27" t="s">
        <v>120</v>
      </c>
      <c r="I37" s="33" t="s">
        <v>777</v>
      </c>
      <c r="O37" s="33"/>
      <c r="S37" s="29"/>
      <c r="T37" s="23"/>
      <c r="U37" s="24"/>
      <c r="V37" s="30" t="s">
        <v>783</v>
      </c>
      <c r="X37" s="33" t="s">
        <v>777</v>
      </c>
      <c r="AC37" s="33"/>
      <c r="AH37" s="29"/>
      <c r="AI37" s="8"/>
      <c r="AJ37" s="8"/>
      <c r="AK37" s="8"/>
      <c r="AL37" s="8"/>
      <c r="AM37" s="8"/>
      <c r="AN37" s="8"/>
    </row>
    <row r="38" ht="27.0" hidden="1" customHeight="1">
      <c r="A38" s="8"/>
      <c r="B38" s="8"/>
      <c r="C38" s="8"/>
      <c r="D38" s="8"/>
      <c r="E38" s="8"/>
      <c r="F38" s="19"/>
      <c r="G38" s="20" t="s">
        <v>118</v>
      </c>
      <c r="I38" s="32" t="s">
        <v>777</v>
      </c>
      <c r="O38" s="32"/>
      <c r="S38" s="22"/>
      <c r="T38" s="23"/>
      <c r="U38" s="24"/>
      <c r="V38" s="25" t="s">
        <v>784</v>
      </c>
      <c r="X38" s="32" t="s">
        <v>777</v>
      </c>
      <c r="AC38" s="32"/>
      <c r="AH38" s="22"/>
      <c r="AI38" s="8"/>
      <c r="AJ38" s="8"/>
      <c r="AK38" s="8"/>
      <c r="AL38" s="8"/>
      <c r="AM38" s="8"/>
      <c r="AN38" s="8"/>
    </row>
    <row r="39" ht="27.0" hidden="1" customHeight="1">
      <c r="A39" s="8"/>
      <c r="B39" s="8"/>
      <c r="C39" s="8"/>
      <c r="D39" s="8"/>
      <c r="E39" s="8"/>
      <c r="F39" s="19"/>
      <c r="G39" s="27" t="s">
        <v>154</v>
      </c>
      <c r="I39" s="33" t="s">
        <v>777</v>
      </c>
      <c r="O39" s="33"/>
      <c r="S39" s="29"/>
      <c r="T39" s="23"/>
      <c r="U39" s="24"/>
      <c r="V39" s="30" t="s">
        <v>785</v>
      </c>
      <c r="X39" s="33" t="s">
        <v>777</v>
      </c>
      <c r="AC39" s="33"/>
      <c r="AH39" s="29"/>
      <c r="AI39" s="8"/>
      <c r="AJ39" s="8"/>
      <c r="AK39" s="8"/>
      <c r="AL39" s="8"/>
      <c r="AM39" s="8"/>
      <c r="AN39" s="8"/>
    </row>
    <row r="40" ht="27.0" hidden="1" customHeight="1">
      <c r="A40" s="8"/>
      <c r="B40" s="8"/>
      <c r="C40" s="8"/>
      <c r="D40" s="8"/>
      <c r="E40" s="19" t="s">
        <v>47</v>
      </c>
      <c r="F40" s="19">
        <v>33.0</v>
      </c>
      <c r="G40" s="20" t="str">
        <f t="shared" ref="G40:G71" si="1">V8</f>
        <v>8B</v>
      </c>
      <c r="I40" s="23" t="str">
        <f t="shared" ref="I40:I71" si="2">X8</f>
        <v>LEQUIN Marcel</v>
      </c>
      <c r="O40" s="23" t="str">
        <f t="shared" ref="O40:O71" si="3">AC8</f>
        <v>CBD 90</v>
      </c>
      <c r="S40" s="22"/>
      <c r="T40" s="23"/>
      <c r="U40" s="24"/>
      <c r="V40" s="35"/>
      <c r="X40" s="23"/>
      <c r="AC40" s="23"/>
      <c r="AH40" s="22"/>
      <c r="AI40" s="8"/>
      <c r="AJ40" s="8"/>
      <c r="AK40" s="8"/>
      <c r="AL40" s="8"/>
      <c r="AM40" s="8"/>
      <c r="AN40" s="8"/>
    </row>
    <row r="41" ht="27.0" hidden="1" customHeight="1">
      <c r="A41" s="8"/>
      <c r="B41" s="8"/>
      <c r="C41" s="8"/>
      <c r="D41" s="8"/>
      <c r="E41" s="19" t="s">
        <v>47</v>
      </c>
      <c r="F41" s="19">
        <v>34.0</v>
      </c>
      <c r="G41" s="27" t="str">
        <f t="shared" si="1"/>
        <v>9B</v>
      </c>
      <c r="I41" s="34" t="str">
        <f t="shared" si="2"/>
        <v>LOUIS Jean-Marc</v>
      </c>
      <c r="O41" s="34" t="str">
        <f t="shared" si="3"/>
        <v>CBD 71</v>
      </c>
      <c r="S41" s="29"/>
      <c r="T41" s="23"/>
      <c r="U41" s="24"/>
      <c r="V41" s="36"/>
      <c r="X41" s="34"/>
      <c r="AC41" s="34"/>
      <c r="AH41" s="29"/>
      <c r="AI41" s="8"/>
      <c r="AJ41" s="8"/>
      <c r="AK41" s="8"/>
      <c r="AL41" s="8"/>
      <c r="AM41" s="8"/>
      <c r="AN41" s="8"/>
    </row>
    <row r="42" ht="27.0" hidden="1" customHeight="1">
      <c r="A42" s="8"/>
      <c r="B42" s="8"/>
      <c r="C42" s="8"/>
      <c r="D42" s="8"/>
      <c r="E42" s="19" t="s">
        <v>47</v>
      </c>
      <c r="F42" s="19">
        <v>35.0</v>
      </c>
      <c r="G42" s="20" t="str">
        <f t="shared" si="1"/>
        <v>10C</v>
      </c>
      <c r="I42" s="23" t="str">
        <f t="shared" si="2"/>
        <v>MARTINEAU Bernard</v>
      </c>
      <c r="O42" s="23" t="str">
        <f t="shared" si="3"/>
        <v>CBD 69</v>
      </c>
      <c r="S42" s="22"/>
      <c r="T42" s="23"/>
      <c r="U42" s="24"/>
      <c r="V42" s="35"/>
      <c r="X42" s="23"/>
      <c r="AC42" s="23"/>
      <c r="AH42" s="22"/>
      <c r="AI42" s="8"/>
      <c r="AJ42" s="8"/>
      <c r="AK42" s="8"/>
      <c r="AL42" s="8"/>
      <c r="AM42" s="8"/>
      <c r="AN42" s="8"/>
    </row>
    <row r="43" ht="27.0" hidden="1" customHeight="1">
      <c r="A43" s="8"/>
      <c r="B43" s="8"/>
      <c r="C43" s="8"/>
      <c r="D43" s="8"/>
      <c r="E43" s="19" t="s">
        <v>47</v>
      </c>
      <c r="F43" s="19">
        <v>36.0</v>
      </c>
      <c r="G43" s="27" t="str">
        <f t="shared" si="1"/>
        <v>14C</v>
      </c>
      <c r="I43" s="34" t="str">
        <f t="shared" si="2"/>
        <v>MERCIER Pierre</v>
      </c>
      <c r="O43" s="34" t="str">
        <f t="shared" si="3"/>
        <v>CBD 01</v>
      </c>
      <c r="S43" s="29"/>
      <c r="T43" s="23"/>
      <c r="U43" s="24"/>
      <c r="V43" s="36"/>
      <c r="X43" s="34"/>
      <c r="AC43" s="34"/>
      <c r="AH43" s="29"/>
      <c r="AI43" s="8"/>
      <c r="AJ43" s="8"/>
      <c r="AK43" s="8"/>
      <c r="AL43" s="8"/>
      <c r="AM43" s="8"/>
      <c r="AN43" s="8"/>
    </row>
    <row r="44" ht="27.0" hidden="1" customHeight="1">
      <c r="A44" s="8"/>
      <c r="B44" s="8"/>
      <c r="C44" s="8"/>
      <c r="D44" s="8"/>
      <c r="E44" s="19" t="s">
        <v>47</v>
      </c>
      <c r="F44" s="19">
        <v>37.0</v>
      </c>
      <c r="G44" s="20" t="str">
        <f t="shared" si="1"/>
        <v>4B</v>
      </c>
      <c r="I44" s="23" t="str">
        <f t="shared" si="2"/>
        <v>MONTAGNE Stéphane</v>
      </c>
      <c r="O44" s="23" t="str">
        <f t="shared" si="3"/>
        <v>CBD 83</v>
      </c>
      <c r="S44" s="22"/>
      <c r="T44" s="23"/>
      <c r="U44" s="24"/>
      <c r="V44" s="35"/>
      <c r="X44" s="23"/>
      <c r="AC44" s="23"/>
      <c r="AH44" s="22"/>
      <c r="AI44" s="8"/>
      <c r="AJ44" s="8"/>
      <c r="AK44" s="8"/>
      <c r="AL44" s="8"/>
      <c r="AM44" s="8"/>
      <c r="AN44" s="8"/>
    </row>
    <row r="45" ht="27.0" hidden="1" customHeight="1">
      <c r="A45" s="8"/>
      <c r="B45" s="8"/>
      <c r="C45" s="8"/>
      <c r="D45" s="8"/>
      <c r="E45" s="19" t="s">
        <v>47</v>
      </c>
      <c r="F45" s="19">
        <v>38.0</v>
      </c>
      <c r="G45" s="27" t="str">
        <f t="shared" si="1"/>
        <v>9C</v>
      </c>
      <c r="I45" s="34" t="str">
        <f t="shared" si="2"/>
        <v>NOVEL Jean-Claude</v>
      </c>
      <c r="O45" s="34" t="str">
        <f t="shared" si="3"/>
        <v>CBD 01</v>
      </c>
      <c r="S45" s="29"/>
      <c r="T45" s="23"/>
      <c r="U45" s="24"/>
      <c r="V45" s="36"/>
      <c r="X45" s="34"/>
      <c r="AC45" s="34"/>
      <c r="AH45" s="29"/>
      <c r="AI45" s="8"/>
      <c r="AJ45" s="8"/>
      <c r="AK45" s="8"/>
      <c r="AL45" s="8"/>
      <c r="AM45" s="8"/>
      <c r="AN45" s="8"/>
    </row>
    <row r="46" ht="27.0" hidden="1" customHeight="1">
      <c r="A46" s="8"/>
      <c r="B46" s="8"/>
      <c r="C46" s="8"/>
      <c r="D46" s="8"/>
      <c r="E46" s="19" t="s">
        <v>47</v>
      </c>
      <c r="F46" s="19">
        <v>39.0</v>
      </c>
      <c r="G46" s="20" t="str">
        <f t="shared" si="1"/>
        <v>8A</v>
      </c>
      <c r="I46" s="23" t="str">
        <f t="shared" si="2"/>
        <v>NOYER Gilles</v>
      </c>
      <c r="O46" s="23" t="str">
        <f t="shared" si="3"/>
        <v>CBD 11</v>
      </c>
      <c r="S46" s="22"/>
      <c r="T46" s="23"/>
      <c r="U46" s="24"/>
      <c r="V46" s="35"/>
      <c r="X46" s="23"/>
      <c r="AC46" s="23"/>
      <c r="AH46" s="22"/>
      <c r="AI46" s="8"/>
      <c r="AJ46" s="8"/>
      <c r="AK46" s="8"/>
      <c r="AL46" s="8"/>
      <c r="AM46" s="8"/>
      <c r="AN46" s="8"/>
    </row>
    <row r="47" ht="27.0" hidden="1" customHeight="1">
      <c r="A47" s="8"/>
      <c r="B47" s="8"/>
      <c r="C47" s="8"/>
      <c r="D47" s="8"/>
      <c r="E47" s="19" t="s">
        <v>47</v>
      </c>
      <c r="F47" s="19">
        <v>40.0</v>
      </c>
      <c r="G47" s="27" t="str">
        <f t="shared" si="1"/>
        <v>14A</v>
      </c>
      <c r="I47" s="34" t="str">
        <f t="shared" si="2"/>
        <v>PIALLAT Camille</v>
      </c>
      <c r="O47" s="34" t="str">
        <f t="shared" si="3"/>
        <v>CBD 26</v>
      </c>
      <c r="S47" s="29"/>
      <c r="T47" s="23"/>
      <c r="U47" s="24"/>
      <c r="V47" s="36"/>
      <c r="X47" s="34"/>
      <c r="AC47" s="34"/>
      <c r="AH47" s="29"/>
      <c r="AI47" s="8"/>
      <c r="AJ47" s="8"/>
      <c r="AK47" s="8"/>
      <c r="AL47" s="8"/>
      <c r="AM47" s="8"/>
      <c r="AN47" s="8"/>
    </row>
    <row r="48" ht="27.0" hidden="1" customHeight="1">
      <c r="A48" s="8"/>
      <c r="B48" s="8"/>
      <c r="C48" s="8"/>
      <c r="D48" s="8"/>
      <c r="E48" s="19" t="s">
        <v>47</v>
      </c>
      <c r="F48" s="19">
        <v>41.0</v>
      </c>
      <c r="G48" s="20" t="str">
        <f t="shared" si="1"/>
        <v>3B</v>
      </c>
      <c r="I48" s="23" t="str">
        <f t="shared" si="2"/>
        <v>PILLAT Philippe</v>
      </c>
      <c r="O48" s="23" t="str">
        <f t="shared" si="3"/>
        <v>CBD 38</v>
      </c>
      <c r="S48" s="22"/>
      <c r="T48" s="23"/>
      <c r="U48" s="24"/>
      <c r="V48" s="35"/>
      <c r="X48" s="23"/>
      <c r="AC48" s="23"/>
      <c r="AH48" s="22"/>
      <c r="AI48" s="8"/>
      <c r="AJ48" s="8"/>
      <c r="AK48" s="8"/>
      <c r="AL48" s="8"/>
      <c r="AM48" s="8"/>
      <c r="AN48" s="8"/>
    </row>
    <row r="49" ht="27.0" hidden="1" customHeight="1">
      <c r="A49" s="8"/>
      <c r="B49" s="8"/>
      <c r="C49" s="8"/>
      <c r="D49" s="8"/>
      <c r="E49" s="19" t="s">
        <v>47</v>
      </c>
      <c r="F49" s="19">
        <v>42.0</v>
      </c>
      <c r="G49" s="27" t="str">
        <f t="shared" si="1"/>
        <v>7C</v>
      </c>
      <c r="I49" s="34" t="str">
        <f t="shared" si="2"/>
        <v>RABATEL Gabriel</v>
      </c>
      <c r="O49" s="34" t="str">
        <f t="shared" si="3"/>
        <v>CBD 38</v>
      </c>
      <c r="S49" s="29"/>
      <c r="T49" s="23"/>
      <c r="U49" s="24"/>
      <c r="V49" s="36"/>
      <c r="X49" s="34"/>
      <c r="AC49" s="34"/>
      <c r="AH49" s="29"/>
      <c r="AI49" s="8"/>
      <c r="AJ49" s="8"/>
      <c r="AK49" s="8"/>
      <c r="AL49" s="8"/>
      <c r="AM49" s="8"/>
      <c r="AN49" s="8"/>
    </row>
    <row r="50" ht="27.0" hidden="1" customHeight="1">
      <c r="A50" s="8"/>
      <c r="B50" s="8"/>
      <c r="C50" s="8"/>
      <c r="D50" s="8"/>
      <c r="E50" s="19" t="s">
        <v>47</v>
      </c>
      <c r="F50" s="19">
        <v>43.0</v>
      </c>
      <c r="G50" s="20" t="str">
        <f t="shared" si="1"/>
        <v>16A</v>
      </c>
      <c r="I50" s="23" t="str">
        <f t="shared" si="2"/>
        <v>REGACHE Jordan</v>
      </c>
      <c r="O50" s="23" t="str">
        <f t="shared" si="3"/>
        <v>CBD 07</v>
      </c>
      <c r="S50" s="22"/>
      <c r="T50" s="23"/>
      <c r="U50" s="24"/>
      <c r="V50" s="35"/>
      <c r="X50" s="23"/>
      <c r="AC50" s="23"/>
      <c r="AH50" s="22"/>
      <c r="AI50" s="8"/>
      <c r="AJ50" s="8"/>
      <c r="AK50" s="8"/>
      <c r="AL50" s="8"/>
      <c r="AM50" s="8"/>
      <c r="AN50" s="8"/>
    </row>
    <row r="51" ht="27.0" hidden="1" customHeight="1">
      <c r="A51" s="8"/>
      <c r="B51" s="8"/>
      <c r="C51" s="8"/>
      <c r="D51" s="8"/>
      <c r="E51" s="19" t="s">
        <v>47</v>
      </c>
      <c r="F51" s="19">
        <v>44.0</v>
      </c>
      <c r="G51" s="27" t="str">
        <f t="shared" si="1"/>
        <v>4A</v>
      </c>
      <c r="I51" s="34" t="str">
        <f t="shared" si="2"/>
        <v>RIVOIRE Gilles</v>
      </c>
      <c r="O51" s="34" t="str">
        <f t="shared" si="3"/>
        <v>CBD 69</v>
      </c>
      <c r="S51" s="29"/>
      <c r="T51" s="23"/>
      <c r="U51" s="24"/>
      <c r="V51" s="36"/>
      <c r="X51" s="34"/>
      <c r="AC51" s="34"/>
      <c r="AH51" s="29"/>
      <c r="AI51" s="8"/>
      <c r="AJ51" s="8"/>
      <c r="AK51" s="8"/>
      <c r="AL51" s="8"/>
      <c r="AM51" s="8"/>
      <c r="AN51" s="8"/>
    </row>
    <row r="52" ht="27.0" hidden="1" customHeight="1">
      <c r="A52" s="8"/>
      <c r="B52" s="8"/>
      <c r="C52" s="8"/>
      <c r="D52" s="8"/>
      <c r="E52" s="19" t="s">
        <v>47</v>
      </c>
      <c r="F52" s="19">
        <v>45.0</v>
      </c>
      <c r="G52" s="20" t="str">
        <f t="shared" si="1"/>
        <v>1B</v>
      </c>
      <c r="I52" s="23" t="str">
        <f t="shared" si="2"/>
        <v>ROBIN Yvan</v>
      </c>
      <c r="O52" s="23" t="str">
        <f t="shared" si="3"/>
        <v>CBD 26</v>
      </c>
      <c r="S52" s="22"/>
      <c r="T52" s="23"/>
      <c r="U52" s="24"/>
      <c r="V52" s="35"/>
      <c r="X52" s="23"/>
      <c r="AC52" s="23"/>
      <c r="AH52" s="22"/>
      <c r="AI52" s="8"/>
      <c r="AJ52" s="8"/>
      <c r="AK52" s="8"/>
      <c r="AL52" s="8"/>
      <c r="AM52" s="8"/>
      <c r="AN52" s="8"/>
    </row>
    <row r="53" ht="27.0" hidden="1" customHeight="1">
      <c r="A53" s="8"/>
      <c r="B53" s="8"/>
      <c r="C53" s="8"/>
      <c r="D53" s="8"/>
      <c r="E53" s="19" t="s">
        <v>47</v>
      </c>
      <c r="F53" s="19">
        <v>46.0</v>
      </c>
      <c r="G53" s="27" t="str">
        <f t="shared" si="1"/>
        <v>9A</v>
      </c>
      <c r="I53" s="34" t="str">
        <f t="shared" si="2"/>
        <v>ROMAND Stéphane</v>
      </c>
      <c r="O53" s="34" t="str">
        <f t="shared" si="3"/>
        <v>CBD 74</v>
      </c>
      <c r="S53" s="29"/>
      <c r="T53" s="23"/>
      <c r="U53" s="24"/>
      <c r="V53" s="36"/>
      <c r="X53" s="34"/>
      <c r="AC53" s="34"/>
      <c r="AH53" s="29"/>
      <c r="AI53" s="8"/>
      <c r="AJ53" s="8"/>
      <c r="AK53" s="8"/>
      <c r="AL53" s="8"/>
      <c r="AM53" s="8"/>
      <c r="AN53" s="8"/>
    </row>
    <row r="54" ht="27.0" hidden="1" customHeight="1">
      <c r="A54" s="8"/>
      <c r="B54" s="8"/>
      <c r="C54" s="8"/>
      <c r="D54" s="8"/>
      <c r="E54" s="19" t="s">
        <v>47</v>
      </c>
      <c r="F54" s="19">
        <v>47.0</v>
      </c>
      <c r="G54" s="20" t="str">
        <f t="shared" si="1"/>
        <v>7A</v>
      </c>
      <c r="I54" s="23" t="str">
        <f t="shared" si="2"/>
        <v>SARREY Jean-François</v>
      </c>
      <c r="O54" s="23" t="str">
        <f t="shared" si="3"/>
        <v>CBD 77</v>
      </c>
      <c r="S54" s="22"/>
      <c r="T54" s="23"/>
      <c r="U54" s="24"/>
      <c r="V54" s="35"/>
      <c r="X54" s="23"/>
      <c r="AC54" s="23"/>
      <c r="AH54" s="22"/>
      <c r="AI54" s="8"/>
      <c r="AJ54" s="8"/>
      <c r="AK54" s="8"/>
      <c r="AL54" s="8"/>
      <c r="AM54" s="8"/>
      <c r="AN54" s="8"/>
    </row>
    <row r="55" ht="27.0" hidden="1" customHeight="1">
      <c r="A55" s="8"/>
      <c r="B55" s="8"/>
      <c r="C55" s="8"/>
      <c r="D55" s="8"/>
      <c r="E55" s="19" t="s">
        <v>47</v>
      </c>
      <c r="F55" s="19">
        <v>48.0</v>
      </c>
      <c r="G55" s="27" t="str">
        <f t="shared" si="1"/>
        <v>11C</v>
      </c>
      <c r="I55" s="34" t="str">
        <f t="shared" si="2"/>
        <v>SIMON Kylian</v>
      </c>
      <c r="O55" s="34" t="str">
        <f t="shared" si="3"/>
        <v>CBD 88</v>
      </c>
      <c r="S55" s="29"/>
      <c r="T55" s="23"/>
      <c r="U55" s="24"/>
      <c r="V55" s="36"/>
      <c r="X55" s="34"/>
      <c r="AC55" s="34"/>
      <c r="AH55" s="29"/>
      <c r="AI55" s="8"/>
      <c r="AJ55" s="8"/>
      <c r="AK55" s="8"/>
      <c r="AL55" s="8"/>
      <c r="AM55" s="8"/>
      <c r="AN55" s="8"/>
    </row>
    <row r="56" ht="27.0" hidden="1" customHeight="1">
      <c r="A56" s="8"/>
      <c r="B56" s="8"/>
      <c r="C56" s="8"/>
      <c r="D56" s="8"/>
      <c r="E56" s="19" t="s">
        <v>47</v>
      </c>
      <c r="F56" s="19">
        <v>49.0</v>
      </c>
      <c r="G56" s="20" t="str">
        <f t="shared" si="1"/>
        <v>15B</v>
      </c>
      <c r="I56" s="23" t="str">
        <f t="shared" si="2"/>
        <v>SUIRE Damien</v>
      </c>
      <c r="O56" s="23" t="str">
        <f t="shared" si="3"/>
        <v>CBD 65</v>
      </c>
      <c r="S56" s="22"/>
      <c r="T56" s="23"/>
      <c r="U56" s="24"/>
      <c r="V56" s="35"/>
      <c r="X56" s="23"/>
      <c r="AC56" s="23"/>
      <c r="AH56" s="22"/>
      <c r="AI56" s="8"/>
      <c r="AJ56" s="8"/>
      <c r="AK56" s="8"/>
      <c r="AL56" s="8"/>
      <c r="AM56" s="8"/>
      <c r="AN56" s="8"/>
    </row>
    <row r="57" ht="27.0" hidden="1" customHeight="1">
      <c r="A57" s="8"/>
      <c r="B57" s="8"/>
      <c r="C57" s="8"/>
      <c r="D57" s="8"/>
      <c r="E57" s="19" t="s">
        <v>47</v>
      </c>
      <c r="F57" s="19">
        <v>50.0</v>
      </c>
      <c r="G57" s="27" t="str">
        <f t="shared" si="1"/>
        <v>2B</v>
      </c>
      <c r="I57" s="34" t="str">
        <f t="shared" si="2"/>
        <v>TOINET Gérard</v>
      </c>
      <c r="O57" s="34" t="str">
        <f t="shared" si="3"/>
        <v>CBD 73</v>
      </c>
      <c r="S57" s="29"/>
      <c r="T57" s="23"/>
      <c r="U57" s="24"/>
      <c r="V57" s="36"/>
      <c r="X57" s="34"/>
      <c r="AC57" s="34"/>
      <c r="AH57" s="29"/>
      <c r="AI57" s="8"/>
      <c r="AJ57" s="8"/>
      <c r="AK57" s="8"/>
      <c r="AL57" s="8"/>
      <c r="AM57" s="8"/>
      <c r="AN57" s="8"/>
    </row>
    <row r="58" ht="27.0" hidden="1" customHeight="1">
      <c r="A58" s="8"/>
      <c r="B58" s="8"/>
      <c r="C58" s="8"/>
      <c r="D58" s="8"/>
      <c r="E58" s="19" t="s">
        <v>47</v>
      </c>
      <c r="F58" s="19">
        <v>51.0</v>
      </c>
      <c r="G58" s="20" t="str">
        <f t="shared" si="1"/>
        <v>10B</v>
      </c>
      <c r="I58" s="23" t="str">
        <f t="shared" si="2"/>
        <v>TOLMOS Valentin</v>
      </c>
      <c r="O58" s="23" t="str">
        <f t="shared" si="3"/>
        <v>CBD 84</v>
      </c>
      <c r="S58" s="22"/>
      <c r="T58" s="23"/>
      <c r="U58" s="24"/>
      <c r="V58" s="35"/>
      <c r="X58" s="23"/>
      <c r="AC58" s="23"/>
      <c r="AH58" s="22"/>
      <c r="AI58" s="8"/>
      <c r="AJ58" s="8"/>
      <c r="AK58" s="8"/>
      <c r="AL58" s="8"/>
      <c r="AM58" s="8"/>
      <c r="AN58" s="8"/>
    </row>
    <row r="59" ht="27.0" hidden="1" customHeight="1">
      <c r="A59" s="8"/>
      <c r="B59" s="8"/>
      <c r="C59" s="8"/>
      <c r="D59" s="8"/>
      <c r="E59" s="19" t="s">
        <v>47</v>
      </c>
      <c r="F59" s="19">
        <v>52.0</v>
      </c>
      <c r="G59" s="27" t="str">
        <f t="shared" si="1"/>
        <v>5B</v>
      </c>
      <c r="I59" s="34" t="str">
        <f t="shared" si="2"/>
        <v>TRACANELLI Stéphane</v>
      </c>
      <c r="O59" s="34" t="str">
        <f t="shared" si="3"/>
        <v>CBD 69</v>
      </c>
      <c r="S59" s="29"/>
      <c r="T59" s="23"/>
      <c r="U59" s="24"/>
      <c r="V59" s="36"/>
      <c r="X59" s="34"/>
      <c r="AC59" s="34"/>
      <c r="AH59" s="29"/>
      <c r="AI59" s="8"/>
      <c r="AJ59" s="8"/>
      <c r="AK59" s="8"/>
      <c r="AL59" s="8"/>
      <c r="AM59" s="8"/>
      <c r="AN59" s="8"/>
    </row>
    <row r="60" ht="27.0" hidden="1" customHeight="1">
      <c r="A60" s="8"/>
      <c r="B60" s="8"/>
      <c r="C60" s="8"/>
      <c r="D60" s="8"/>
      <c r="E60" s="19" t="s">
        <v>47</v>
      </c>
      <c r="F60" s="19">
        <v>53.0</v>
      </c>
      <c r="G60" s="20" t="str">
        <f t="shared" si="1"/>
        <v>10A</v>
      </c>
      <c r="I60" s="23" t="str">
        <f t="shared" si="2"/>
        <v>TRONCY Pascal</v>
      </c>
      <c r="O60" s="23" t="str">
        <f t="shared" si="3"/>
        <v>CBD 42</v>
      </c>
      <c r="S60" s="22"/>
      <c r="T60" s="23"/>
      <c r="U60" s="24"/>
      <c r="V60" s="35"/>
      <c r="X60" s="23"/>
      <c r="AC60" s="23"/>
      <c r="AH60" s="22"/>
      <c r="AI60" s="8"/>
      <c r="AJ60" s="8"/>
      <c r="AK60" s="8"/>
      <c r="AL60" s="8"/>
      <c r="AM60" s="8"/>
      <c r="AN60" s="8"/>
    </row>
    <row r="61" ht="27.0" hidden="1" customHeight="1">
      <c r="A61" s="8"/>
      <c r="B61" s="8"/>
      <c r="C61" s="8"/>
      <c r="D61" s="8"/>
      <c r="E61" s="19" t="s">
        <v>47</v>
      </c>
      <c r="F61" s="19">
        <v>54.0</v>
      </c>
      <c r="G61" s="27" t="str">
        <f t="shared" si="1"/>
        <v>8C</v>
      </c>
      <c r="I61" s="34" t="str">
        <f t="shared" si="2"/>
        <v>WESTERLYNCK Cédric</v>
      </c>
      <c r="O61" s="34" t="str">
        <f t="shared" si="3"/>
        <v>CBD 62</v>
      </c>
      <c r="S61" s="29"/>
      <c r="T61" s="23"/>
      <c r="U61" s="24"/>
      <c r="V61" s="36"/>
      <c r="X61" s="34"/>
      <c r="AC61" s="34"/>
      <c r="AH61" s="29"/>
      <c r="AI61" s="8"/>
      <c r="AJ61" s="8"/>
      <c r="AK61" s="8"/>
      <c r="AL61" s="8"/>
      <c r="AM61" s="8"/>
      <c r="AN61" s="8"/>
    </row>
    <row r="62" ht="27.0" hidden="1" customHeight="1">
      <c r="A62" s="8"/>
      <c r="B62" s="8"/>
      <c r="C62" s="8"/>
      <c r="D62" s="8"/>
      <c r="E62" s="19" t="s">
        <v>47</v>
      </c>
      <c r="F62" s="19">
        <v>55.0</v>
      </c>
      <c r="G62" s="20" t="str">
        <f t="shared" si="1"/>
        <v>15C</v>
      </c>
      <c r="I62" s="23" t="str">
        <f t="shared" si="2"/>
        <v>ZIMMER Gérard</v>
      </c>
      <c r="O62" s="23" t="str">
        <f t="shared" si="3"/>
        <v>CBD 33</v>
      </c>
      <c r="S62" s="22"/>
      <c r="T62" s="23"/>
      <c r="U62" s="24"/>
      <c r="V62" s="35"/>
      <c r="X62" s="23"/>
      <c r="AC62" s="23"/>
      <c r="AH62" s="22"/>
      <c r="AI62" s="8"/>
      <c r="AJ62" s="8"/>
      <c r="AK62" s="8"/>
      <c r="AL62" s="8"/>
      <c r="AM62" s="8"/>
      <c r="AN62" s="8"/>
    </row>
    <row r="63" ht="27.0" hidden="1" customHeight="1">
      <c r="A63" s="8"/>
      <c r="B63" s="8"/>
      <c r="C63" s="8"/>
      <c r="D63" s="8"/>
      <c r="E63" s="19" t="s">
        <v>47</v>
      </c>
      <c r="F63" s="19">
        <v>56.0</v>
      </c>
      <c r="G63" s="27" t="str">
        <f t="shared" si="1"/>
        <v>3A</v>
      </c>
      <c r="I63" s="34" t="str">
        <f t="shared" si="2"/>
        <v>ZINI Alain</v>
      </c>
      <c r="O63" s="34" t="str">
        <f t="shared" si="3"/>
        <v>CBD 69</v>
      </c>
      <c r="S63" s="29"/>
      <c r="T63" s="23"/>
      <c r="U63" s="24"/>
      <c r="V63" s="36"/>
      <c r="X63" s="34"/>
      <c r="AC63" s="34"/>
      <c r="AH63" s="29"/>
      <c r="AI63" s="8"/>
      <c r="AJ63" s="8"/>
      <c r="AK63" s="8"/>
      <c r="AL63" s="8"/>
      <c r="AM63" s="8"/>
      <c r="AN63" s="8"/>
    </row>
    <row r="64" ht="27.0" hidden="1" customHeight="1">
      <c r="A64" s="8"/>
      <c r="B64" s="8"/>
      <c r="C64" s="8"/>
      <c r="D64" s="8"/>
      <c r="E64" s="19" t="s">
        <v>47</v>
      </c>
      <c r="F64" s="19">
        <v>57.0</v>
      </c>
      <c r="G64" s="20" t="str">
        <f t="shared" si="1"/>
        <v>9D</v>
      </c>
      <c r="I64" s="23" t="str">
        <f t="shared" si="2"/>
        <v>Office</v>
      </c>
      <c r="O64" s="23" t="str">
        <f t="shared" si="3"/>
        <v/>
      </c>
      <c r="S64" s="22"/>
      <c r="T64" s="23"/>
      <c r="U64" s="24"/>
      <c r="V64" s="35"/>
      <c r="X64" s="23"/>
      <c r="AC64" s="23"/>
      <c r="AH64" s="22"/>
      <c r="AI64" s="8"/>
      <c r="AJ64" s="8"/>
      <c r="AK64" s="8"/>
      <c r="AL64" s="8"/>
      <c r="AM64" s="8"/>
      <c r="AN64" s="8"/>
    </row>
    <row r="65" ht="27.0" hidden="1" customHeight="1">
      <c r="A65" s="8"/>
      <c r="B65" s="8"/>
      <c r="C65" s="8"/>
      <c r="D65" s="8"/>
      <c r="E65" s="19" t="s">
        <v>47</v>
      </c>
      <c r="F65" s="19">
        <v>58.0</v>
      </c>
      <c r="G65" s="27" t="str">
        <f t="shared" si="1"/>
        <v>10D</v>
      </c>
      <c r="I65" s="34" t="str">
        <f t="shared" si="2"/>
        <v>Office</v>
      </c>
      <c r="O65" s="34" t="str">
        <f t="shared" si="3"/>
        <v/>
      </c>
      <c r="S65" s="29"/>
      <c r="T65" s="23"/>
      <c r="U65" s="24"/>
      <c r="V65" s="36"/>
      <c r="X65" s="34"/>
      <c r="AC65" s="34"/>
      <c r="AH65" s="29"/>
      <c r="AI65" s="8"/>
      <c r="AJ65" s="8"/>
      <c r="AK65" s="8"/>
      <c r="AL65" s="8"/>
      <c r="AM65" s="8"/>
      <c r="AN65" s="8"/>
    </row>
    <row r="66" ht="27.0" hidden="1" customHeight="1">
      <c r="A66" s="8"/>
      <c r="B66" s="8"/>
      <c r="C66" s="8"/>
      <c r="D66" s="8"/>
      <c r="E66" s="19" t="s">
        <v>47</v>
      </c>
      <c r="F66" s="19">
        <v>59.0</v>
      </c>
      <c r="G66" s="20" t="str">
        <f t="shared" si="1"/>
        <v>11D</v>
      </c>
      <c r="I66" s="23" t="str">
        <f t="shared" si="2"/>
        <v>Office</v>
      </c>
      <c r="O66" s="23" t="str">
        <f t="shared" si="3"/>
        <v/>
      </c>
      <c r="S66" s="22"/>
      <c r="T66" s="23"/>
      <c r="U66" s="24"/>
      <c r="V66" s="35"/>
      <c r="X66" s="23"/>
      <c r="AC66" s="23"/>
      <c r="AH66" s="22"/>
      <c r="AI66" s="8"/>
      <c r="AJ66" s="8"/>
      <c r="AK66" s="8"/>
      <c r="AL66" s="8"/>
      <c r="AM66" s="8"/>
      <c r="AN66" s="8"/>
    </row>
    <row r="67" ht="27.0" hidden="1" customHeight="1">
      <c r="A67" s="8"/>
      <c r="B67" s="8"/>
      <c r="C67" s="8"/>
      <c r="D67" s="8"/>
      <c r="E67" s="19" t="s">
        <v>47</v>
      </c>
      <c r="F67" s="19">
        <v>60.0</v>
      </c>
      <c r="G67" s="27" t="str">
        <f t="shared" si="1"/>
        <v>12D</v>
      </c>
      <c r="I67" s="34" t="str">
        <f t="shared" si="2"/>
        <v>Office</v>
      </c>
      <c r="O67" s="34" t="str">
        <f t="shared" si="3"/>
        <v/>
      </c>
      <c r="S67" s="29"/>
      <c r="T67" s="23"/>
      <c r="U67" s="24"/>
      <c r="V67" s="36"/>
      <c r="X67" s="34"/>
      <c r="AC67" s="34"/>
      <c r="AH67" s="29"/>
      <c r="AI67" s="8"/>
      <c r="AJ67" s="8"/>
      <c r="AK67" s="8"/>
      <c r="AL67" s="8"/>
      <c r="AM67" s="8"/>
      <c r="AN67" s="8"/>
    </row>
    <row r="68" ht="27.0" hidden="1" customHeight="1">
      <c r="A68" s="8"/>
      <c r="B68" s="8"/>
      <c r="C68" s="8"/>
      <c r="D68" s="8"/>
      <c r="E68" s="19" t="s">
        <v>47</v>
      </c>
      <c r="F68" s="19">
        <v>61.0</v>
      </c>
      <c r="G68" s="20" t="str">
        <f t="shared" si="1"/>
        <v>13D</v>
      </c>
      <c r="I68" s="23" t="str">
        <f t="shared" si="2"/>
        <v>Office</v>
      </c>
      <c r="O68" s="23" t="str">
        <f t="shared" si="3"/>
        <v/>
      </c>
      <c r="S68" s="22"/>
      <c r="T68" s="23"/>
      <c r="U68" s="24"/>
      <c r="V68" s="35"/>
      <c r="X68" s="23"/>
      <c r="AC68" s="23"/>
      <c r="AH68" s="22"/>
      <c r="AI68" s="8"/>
      <c r="AJ68" s="8"/>
      <c r="AK68" s="8"/>
      <c r="AL68" s="8"/>
      <c r="AM68" s="8"/>
      <c r="AN68" s="8"/>
    </row>
    <row r="69" ht="27.0" hidden="1" customHeight="1">
      <c r="A69" s="8"/>
      <c r="B69" s="8"/>
      <c r="C69" s="8"/>
      <c r="D69" s="8"/>
      <c r="E69" s="19" t="s">
        <v>47</v>
      </c>
      <c r="F69" s="19">
        <v>62.0</v>
      </c>
      <c r="G69" s="27" t="str">
        <f t="shared" si="1"/>
        <v>14D</v>
      </c>
      <c r="I69" s="34" t="str">
        <f t="shared" si="2"/>
        <v>Office</v>
      </c>
      <c r="O69" s="34" t="str">
        <f t="shared" si="3"/>
        <v/>
      </c>
      <c r="S69" s="29"/>
      <c r="T69" s="23"/>
      <c r="U69" s="24"/>
      <c r="V69" s="36"/>
      <c r="X69" s="34"/>
      <c r="AC69" s="34"/>
      <c r="AH69" s="29"/>
      <c r="AI69" s="8"/>
      <c r="AJ69" s="8"/>
      <c r="AK69" s="8"/>
      <c r="AL69" s="8"/>
      <c r="AM69" s="8"/>
      <c r="AN69" s="8"/>
    </row>
    <row r="70" ht="27.0" hidden="1" customHeight="1">
      <c r="A70" s="8"/>
      <c r="B70" s="8"/>
      <c r="C70" s="8"/>
      <c r="D70" s="8"/>
      <c r="E70" s="19" t="s">
        <v>47</v>
      </c>
      <c r="F70" s="19">
        <v>63.0</v>
      </c>
      <c r="G70" s="20" t="str">
        <f t="shared" si="1"/>
        <v>15D</v>
      </c>
      <c r="I70" s="23" t="str">
        <f t="shared" si="2"/>
        <v>Office</v>
      </c>
      <c r="O70" s="23" t="str">
        <f t="shared" si="3"/>
        <v/>
      </c>
      <c r="S70" s="22"/>
      <c r="T70" s="23"/>
      <c r="U70" s="24"/>
      <c r="V70" s="35"/>
      <c r="X70" s="23"/>
      <c r="AC70" s="23"/>
      <c r="AH70" s="22"/>
      <c r="AI70" s="8"/>
      <c r="AJ70" s="8"/>
      <c r="AK70" s="8"/>
      <c r="AL70" s="8"/>
      <c r="AM70" s="8"/>
      <c r="AN70" s="8"/>
    </row>
    <row r="71" ht="27.0" hidden="1" customHeight="1">
      <c r="A71" s="8"/>
      <c r="B71" s="8"/>
      <c r="C71" s="8"/>
      <c r="D71" s="8"/>
      <c r="E71" s="19" t="s">
        <v>47</v>
      </c>
      <c r="F71" s="19">
        <v>64.0</v>
      </c>
      <c r="G71" s="27" t="str">
        <f t="shared" si="1"/>
        <v>16D</v>
      </c>
      <c r="I71" s="34" t="str">
        <f t="shared" si="2"/>
        <v>Office</v>
      </c>
      <c r="O71" s="34" t="str">
        <f t="shared" si="3"/>
        <v/>
      </c>
      <c r="S71" s="29"/>
      <c r="T71" s="23"/>
      <c r="U71" s="24"/>
      <c r="V71" s="36"/>
      <c r="X71" s="34"/>
      <c r="AC71" s="34"/>
      <c r="AH71" s="29"/>
      <c r="AI71" s="8"/>
      <c r="AJ71" s="8"/>
      <c r="AK71" s="8"/>
      <c r="AL71" s="8"/>
      <c r="AM71" s="8"/>
      <c r="AN71" s="8"/>
    </row>
    <row r="72" ht="27.0" customHeight="1">
      <c r="A72" s="8"/>
      <c r="B72" s="8"/>
      <c r="C72" s="8"/>
      <c r="D72" s="8"/>
      <c r="E72" s="8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8"/>
      <c r="U72" s="8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8"/>
      <c r="AJ72" s="8"/>
      <c r="AK72" s="8"/>
      <c r="AL72" s="8"/>
      <c r="AM72" s="8"/>
      <c r="AN72" s="8"/>
    </row>
    <row r="73" ht="27.0" customHeight="1">
      <c r="A73" s="38" t="s">
        <v>48</v>
      </c>
    </row>
    <row r="74" ht="27.0" customHeight="1">
      <c r="A74" s="39"/>
      <c r="B74" s="40" t="s">
        <v>49</v>
      </c>
      <c r="C74" s="41"/>
      <c r="D74" s="41"/>
      <c r="E74" s="41"/>
      <c r="F74" s="41"/>
      <c r="G74" s="41"/>
      <c r="H74" s="41"/>
      <c r="I74" s="41"/>
      <c r="J74" s="39"/>
      <c r="K74" s="39"/>
      <c r="L74" s="42" t="s">
        <v>50</v>
      </c>
      <c r="M74" s="43"/>
      <c r="N74" s="43"/>
      <c r="O74" s="43"/>
      <c r="P74" s="43"/>
      <c r="Q74" s="43"/>
      <c r="R74" s="43"/>
      <c r="S74" s="43"/>
      <c r="T74" s="39"/>
      <c r="U74" s="39"/>
      <c r="V74" s="44" t="s">
        <v>51</v>
      </c>
      <c r="W74" s="45"/>
      <c r="X74" s="45"/>
      <c r="Y74" s="45"/>
      <c r="Z74" s="45"/>
      <c r="AA74" s="45"/>
      <c r="AB74" s="45"/>
      <c r="AC74" s="45"/>
      <c r="AD74" s="39"/>
      <c r="AE74" s="39"/>
      <c r="AF74" s="46" t="s">
        <v>52</v>
      </c>
      <c r="AG74" s="47"/>
      <c r="AH74" s="47"/>
      <c r="AI74" s="47"/>
      <c r="AJ74" s="47"/>
      <c r="AK74" s="47"/>
      <c r="AL74" s="47"/>
      <c r="AM74" s="47"/>
      <c r="AN74" s="39"/>
    </row>
    <row r="75" ht="27.0" customHeight="1">
      <c r="A75" s="48"/>
      <c r="B75" s="49" t="s">
        <v>53</v>
      </c>
      <c r="C75" s="48"/>
      <c r="D75" s="48"/>
      <c r="E75" s="48"/>
      <c r="F75" s="48"/>
      <c r="G75" s="48"/>
      <c r="H75" s="50" t="s">
        <v>54</v>
      </c>
      <c r="I75" s="51" t="s">
        <v>55</v>
      </c>
      <c r="J75" s="48"/>
      <c r="K75" s="48"/>
      <c r="L75" s="52" t="str">
        <f>B75</f>
        <v>PARTIE 1 : 08H00 - 09H30</v>
      </c>
      <c r="M75" s="48"/>
      <c r="N75" s="48"/>
      <c r="O75" s="48"/>
      <c r="P75" s="48"/>
      <c r="Q75" s="48"/>
      <c r="R75" s="50" t="s">
        <v>54</v>
      </c>
      <c r="S75" s="51" t="s">
        <v>55</v>
      </c>
      <c r="T75" s="48"/>
      <c r="U75" s="48"/>
      <c r="V75" s="53" t="str">
        <f>B75</f>
        <v>PARTIE 1 : 08H00 - 09H30</v>
      </c>
      <c r="W75" s="48"/>
      <c r="X75" s="48"/>
      <c r="Y75" s="48"/>
      <c r="Z75" s="48"/>
      <c r="AA75" s="48"/>
      <c r="AB75" s="50" t="s">
        <v>54</v>
      </c>
      <c r="AC75" s="51" t="s">
        <v>55</v>
      </c>
      <c r="AD75" s="48"/>
      <c r="AE75" s="48"/>
      <c r="AF75" s="54" t="str">
        <f>B75</f>
        <v>PARTIE 1 : 08H00 - 09H30</v>
      </c>
      <c r="AG75" s="48"/>
      <c r="AH75" s="48"/>
      <c r="AI75" s="48"/>
      <c r="AJ75" s="48"/>
      <c r="AK75" s="48"/>
      <c r="AL75" s="50" t="s">
        <v>54</v>
      </c>
      <c r="AM75" s="51" t="s">
        <v>55</v>
      </c>
      <c r="AN75" s="48"/>
    </row>
    <row r="76" ht="27.0" customHeight="1">
      <c r="A76" s="55" t="s">
        <v>56</v>
      </c>
      <c r="B76" s="56">
        <v>49.0</v>
      </c>
      <c r="C76" s="57" t="str">
        <f>IFERROR(VLOOKUP("1A",$G$8:$N$71,3,FALSE))</f>
        <v>CLAVIER Emmanuel</v>
      </c>
      <c r="D76" s="58"/>
      <c r="E76" s="58"/>
      <c r="F76" s="58"/>
      <c r="G76" s="59"/>
      <c r="H76" s="60"/>
      <c r="I76" s="61"/>
      <c r="J76" s="62" t="str">
        <f>C77</f>
        <v>ROBIN Yvan</v>
      </c>
      <c r="K76" s="55" t="s">
        <v>56</v>
      </c>
      <c r="L76" s="63">
        <v>50.0</v>
      </c>
      <c r="M76" s="64" t="str">
        <f>IFERROR(VLOOKUP("2A",$G$8:$N$71,3,FALSE))</f>
        <v>BONNET Nicolas</v>
      </c>
      <c r="N76" s="65"/>
      <c r="O76" s="65"/>
      <c r="P76" s="65"/>
      <c r="Q76" s="66"/>
      <c r="R76" s="470"/>
      <c r="S76" s="68"/>
      <c r="T76" s="62" t="str">
        <f>M77</f>
        <v>TOINET Gérard</v>
      </c>
      <c r="U76" s="55" t="s">
        <v>56</v>
      </c>
      <c r="V76" s="69">
        <v>51.0</v>
      </c>
      <c r="W76" s="70" t="str">
        <f>IFERROR(VLOOKUP("3A",$G$8:$N$71,3,FALSE))</f>
        <v>ZINI Alain</v>
      </c>
      <c r="X76" s="71"/>
      <c r="Y76" s="71"/>
      <c r="Z76" s="71"/>
      <c r="AA76" s="72"/>
      <c r="AB76" s="73"/>
      <c r="AC76" s="74"/>
      <c r="AD76" s="62" t="str">
        <f>W77</f>
        <v>PILLAT Philippe</v>
      </c>
      <c r="AE76" s="55"/>
      <c r="AF76" s="75">
        <v>52.0</v>
      </c>
      <c r="AG76" s="76" t="str">
        <f>IFERROR(VLOOKUP("4A",$G$8:$N$71,3,FALSE))</f>
        <v>RIVOIRE Gilles</v>
      </c>
      <c r="AH76" s="77"/>
      <c r="AI76" s="77"/>
      <c r="AJ76" s="77"/>
      <c r="AK76" s="78"/>
      <c r="AL76" s="79"/>
      <c r="AM76" s="80"/>
      <c r="AN76" s="62">
        <v>0.0</v>
      </c>
    </row>
    <row r="77" ht="27.0" customHeight="1">
      <c r="A77" s="55" t="s">
        <v>56</v>
      </c>
      <c r="B77" s="81"/>
      <c r="C77" s="82" t="str">
        <f>IFERROR(VLOOKUP("1B",$G$8:$N$71,3,FALSE))</f>
        <v>ROBIN Yvan</v>
      </c>
      <c r="D77" s="83"/>
      <c r="E77" s="83"/>
      <c r="F77" s="83"/>
      <c r="G77" s="84"/>
      <c r="H77" s="85"/>
      <c r="I77" s="86"/>
      <c r="J77" s="62" t="str">
        <f>C76</f>
        <v>CLAVIER Emmanuel</v>
      </c>
      <c r="K77" s="55" t="s">
        <v>56</v>
      </c>
      <c r="L77" s="87"/>
      <c r="M77" s="88" t="str">
        <f>IFERROR(VLOOKUP("2B",$G$8:$N$71,3,FALSE))</f>
        <v>TOINET Gérard</v>
      </c>
      <c r="N77" s="89"/>
      <c r="O77" s="89"/>
      <c r="P77" s="89"/>
      <c r="Q77" s="90"/>
      <c r="R77" s="500"/>
      <c r="S77" s="92"/>
      <c r="T77" s="62" t="str">
        <f>M76</f>
        <v>BONNET Nicolas</v>
      </c>
      <c r="U77" s="55" t="s">
        <v>56</v>
      </c>
      <c r="V77" s="93"/>
      <c r="W77" s="94" t="str">
        <f>IFERROR(VLOOKUP("3B",$G$8:$N$71,3,FALSE))</f>
        <v>PILLAT Philippe</v>
      </c>
      <c r="X77" s="95"/>
      <c r="Y77" s="95"/>
      <c r="Z77" s="95"/>
      <c r="AA77" s="96"/>
      <c r="AB77" s="97"/>
      <c r="AC77" s="98"/>
      <c r="AD77" s="62" t="str">
        <f>W76</f>
        <v>ZINI Alain</v>
      </c>
      <c r="AE77" s="55"/>
      <c r="AF77" s="99"/>
      <c r="AG77" s="100" t="str">
        <f>IFERROR(VLOOKUP("4B",$G$8:$N$71,3,FALSE))</f>
        <v>MONTAGNE Stéphane</v>
      </c>
      <c r="AH77" s="101"/>
      <c r="AI77" s="101"/>
      <c r="AJ77" s="101"/>
      <c r="AK77" s="102"/>
      <c r="AL77" s="103"/>
      <c r="AM77" s="104"/>
      <c r="AN77" s="62" t="str">
        <f>AG76</f>
        <v>RIVOIRE Gilles</v>
      </c>
    </row>
    <row r="78" ht="27.0" customHeight="1">
      <c r="A78" s="55" t="s">
        <v>57</v>
      </c>
      <c r="B78" s="225"/>
      <c r="C78" s="106" t="str">
        <f>IFERROR(VLOOKUP("1C",$G$8:$N$71,3,FALSE))</f>
        <v>BRAUD Benjamin</v>
      </c>
      <c r="G78" s="107"/>
      <c r="H78" s="108"/>
      <c r="I78" s="109">
        <v>13.0</v>
      </c>
      <c r="J78" s="62" t="str">
        <f>C79</f>
        <v>Office</v>
      </c>
      <c r="K78" s="55" t="s">
        <v>57</v>
      </c>
      <c r="L78" s="229"/>
      <c r="M78" s="106" t="str">
        <f>IFERROR(VLOOKUP("2C",$G$8:$N$71,3,FALSE))</f>
        <v>FULCRAND David</v>
      </c>
      <c r="Q78" s="107"/>
      <c r="R78" s="108"/>
      <c r="S78" s="111">
        <v>13.0</v>
      </c>
      <c r="T78" s="62" t="str">
        <f>M79</f>
        <v>Office</v>
      </c>
      <c r="U78" s="55" t="s">
        <v>57</v>
      </c>
      <c r="V78" s="231"/>
      <c r="W78" s="106" t="str">
        <f>IFERROR(VLOOKUP("3C",$G$8:$N$71,3,FALSE))</f>
        <v>DALZOVO Christophe</v>
      </c>
      <c r="AA78" s="107"/>
      <c r="AB78" s="108"/>
      <c r="AC78" s="113">
        <v>13.0</v>
      </c>
      <c r="AD78" s="62" t="str">
        <f>W79</f>
        <v>Office</v>
      </c>
      <c r="AE78" s="55"/>
      <c r="AF78" s="233"/>
      <c r="AG78" s="106" t="str">
        <f>IFERROR(VLOOKUP("4C",$G$8:$N$71,3,FALSE))</f>
        <v>DREVET Jean-Claude</v>
      </c>
      <c r="AK78" s="107"/>
      <c r="AL78" s="108"/>
      <c r="AM78" s="115">
        <v>13.0</v>
      </c>
      <c r="AN78" s="62" t="str">
        <f>AG79</f>
        <v>Office</v>
      </c>
    </row>
    <row r="79" ht="27.0" customHeight="1">
      <c r="A79" s="55" t="s">
        <v>57</v>
      </c>
      <c r="B79" s="116"/>
      <c r="C79" s="117" t="str">
        <f>IFERROR(VLOOKUP("1D",$G$8:$N$71,3,FALSE))</f>
        <v>Office</v>
      </c>
      <c r="G79" s="118"/>
      <c r="H79" s="119"/>
      <c r="I79" s="120">
        <v>7.0</v>
      </c>
      <c r="J79" s="62" t="str">
        <f>C78</f>
        <v>BRAUD Benjamin</v>
      </c>
      <c r="K79" s="55" t="s">
        <v>57</v>
      </c>
      <c r="L79" s="121"/>
      <c r="M79" s="122" t="str">
        <f>IFERROR(VLOOKUP("2D",$G$8:$N$71,3,FALSE))</f>
        <v>Office</v>
      </c>
      <c r="N79" s="123"/>
      <c r="O79" s="123"/>
      <c r="P79" s="123"/>
      <c r="Q79" s="124"/>
      <c r="R79" s="125"/>
      <c r="S79" s="126">
        <v>7.0</v>
      </c>
      <c r="T79" s="62" t="str">
        <f>M78</f>
        <v>FULCRAND David</v>
      </c>
      <c r="U79" s="55" t="s">
        <v>57</v>
      </c>
      <c r="V79" s="127"/>
      <c r="W79" s="128" t="str">
        <f>IFERROR(VLOOKUP("3D",$G$8:$N$71,3,FALSE))</f>
        <v>Office</v>
      </c>
      <c r="X79" s="129"/>
      <c r="Y79" s="129"/>
      <c r="Z79" s="129"/>
      <c r="AA79" s="130"/>
      <c r="AB79" s="131"/>
      <c r="AC79" s="132">
        <v>7.0</v>
      </c>
      <c r="AD79" s="62" t="str">
        <f>W78</f>
        <v>DALZOVO Christophe</v>
      </c>
      <c r="AE79" s="55"/>
      <c r="AF79" s="133"/>
      <c r="AG79" s="134" t="str">
        <f>IFERROR(VLOOKUP("4D",$G$8:$N$71,3,FALSE))</f>
        <v>Office</v>
      </c>
      <c r="AK79" s="135"/>
      <c r="AL79" s="136"/>
      <c r="AM79" s="137">
        <v>7.0</v>
      </c>
      <c r="AN79" s="62" t="str">
        <f>AG78</f>
        <v>DREVET Jean-Claude</v>
      </c>
    </row>
    <row r="80" ht="13.5" customHeight="1">
      <c r="A80" s="138"/>
      <c r="B80" s="139" t="s">
        <v>58</v>
      </c>
      <c r="C80" s="140" t="s">
        <v>5</v>
      </c>
      <c r="D80" s="141"/>
      <c r="E80" s="141"/>
      <c r="F80" s="141"/>
      <c r="G80" s="142"/>
      <c r="H80" s="143" t="s">
        <v>55</v>
      </c>
      <c r="I80" s="144"/>
      <c r="J80" s="145"/>
      <c r="K80" s="138"/>
      <c r="L80" s="146" t="s">
        <v>58</v>
      </c>
      <c r="M80" s="147" t="s">
        <v>5</v>
      </c>
      <c r="N80" s="148"/>
      <c r="O80" s="148"/>
      <c r="P80" s="148"/>
      <c r="Q80" s="149"/>
      <c r="R80" s="150" t="s">
        <v>55</v>
      </c>
      <c r="S80" s="151"/>
      <c r="T80" s="145"/>
      <c r="U80" s="138"/>
      <c r="V80" s="152" t="s">
        <v>58</v>
      </c>
      <c r="W80" s="153" t="s">
        <v>5</v>
      </c>
      <c r="X80" s="154"/>
      <c r="Y80" s="154"/>
      <c r="Z80" s="154"/>
      <c r="AA80" s="155"/>
      <c r="AB80" s="156" t="s">
        <v>55</v>
      </c>
      <c r="AC80" s="157"/>
      <c r="AD80" s="145"/>
      <c r="AE80" s="138"/>
      <c r="AF80" s="158" t="s">
        <v>58</v>
      </c>
      <c r="AG80" s="159" t="s">
        <v>5</v>
      </c>
      <c r="AH80" s="160"/>
      <c r="AI80" s="160"/>
      <c r="AJ80" s="160"/>
      <c r="AK80" s="161"/>
      <c r="AL80" s="162" t="s">
        <v>55</v>
      </c>
      <c r="AM80" s="163"/>
      <c r="AN80" s="145"/>
    </row>
    <row r="81" ht="27.0" customHeight="1">
      <c r="A81" s="164"/>
      <c r="B81" s="49" t="s">
        <v>59</v>
      </c>
      <c r="C81" s="165"/>
      <c r="D81" s="165"/>
      <c r="E81" s="165"/>
      <c r="F81" s="165"/>
      <c r="G81" s="165"/>
      <c r="H81" s="50" t="s">
        <v>54</v>
      </c>
      <c r="I81" s="51" t="s">
        <v>55</v>
      </c>
      <c r="J81" s="164"/>
      <c r="K81" s="164"/>
      <c r="L81" s="166" t="str">
        <f>B81</f>
        <v>PARTIE 2 : 10H15 - 11H45</v>
      </c>
      <c r="M81" s="165"/>
      <c r="N81" s="165"/>
      <c r="O81" s="165"/>
      <c r="P81" s="165"/>
      <c r="Q81" s="165"/>
      <c r="R81" s="50" t="s">
        <v>54</v>
      </c>
      <c r="S81" s="51" t="s">
        <v>55</v>
      </c>
      <c r="T81" s="164"/>
      <c r="U81" s="164"/>
      <c r="V81" s="167" t="str">
        <f>B81</f>
        <v>PARTIE 2 : 10H15 - 11H45</v>
      </c>
      <c r="W81" s="165"/>
      <c r="X81" s="165"/>
      <c r="Y81" s="165"/>
      <c r="Z81" s="165"/>
      <c r="AA81" s="165"/>
      <c r="AB81" s="50" t="s">
        <v>54</v>
      </c>
      <c r="AC81" s="51" t="s">
        <v>55</v>
      </c>
      <c r="AD81" s="164"/>
      <c r="AE81" s="164"/>
      <c r="AF81" s="168" t="str">
        <f>B81</f>
        <v>PARTIE 2 : 10H15 - 11H45</v>
      </c>
      <c r="AG81" s="165"/>
      <c r="AH81" s="165"/>
      <c r="AI81" s="165"/>
      <c r="AJ81" s="165"/>
      <c r="AK81" s="165"/>
      <c r="AL81" s="50" t="s">
        <v>54</v>
      </c>
      <c r="AM81" s="51" t="s">
        <v>55</v>
      </c>
      <c r="AN81" s="164"/>
    </row>
    <row r="82" ht="27.0" customHeight="1">
      <c r="A82" s="55" t="s">
        <v>60</v>
      </c>
      <c r="B82" s="56">
        <v>51.0</v>
      </c>
      <c r="C82" s="57" t="str">
        <f>IF(COUNTBLANK(I76:I79)=0,IF(I76&gt;I77,C76,C77),"-")</f>
        <v>-</v>
      </c>
      <c r="D82" s="58"/>
      <c r="E82" s="58"/>
      <c r="F82" s="58"/>
      <c r="G82" s="59"/>
      <c r="H82" s="60"/>
      <c r="I82" s="61"/>
      <c r="J82" s="62"/>
      <c r="K82" s="55"/>
      <c r="L82" s="63">
        <v>52.0</v>
      </c>
      <c r="M82" s="64" t="str">
        <f>IF(COUNTBLANK(S76:S79)=0,IF(S76&gt;S77,M76,M77),"-")</f>
        <v>-</v>
      </c>
      <c r="N82" s="65"/>
      <c r="O82" s="65"/>
      <c r="P82" s="65"/>
      <c r="Q82" s="66"/>
      <c r="R82" s="67"/>
      <c r="S82" s="68"/>
      <c r="T82" s="62" t="str">
        <f>M83</f>
        <v>-</v>
      </c>
      <c r="U82" s="55" t="s">
        <v>60</v>
      </c>
      <c r="V82" s="69">
        <v>53.0</v>
      </c>
      <c r="W82" s="70" t="str">
        <f>IF(COUNTBLANK(AC76:AC79)=0,IF(AC76&gt;AC77,W76,W77),"-")</f>
        <v>-</v>
      </c>
      <c r="X82" s="71"/>
      <c r="Y82" s="71"/>
      <c r="Z82" s="71"/>
      <c r="AA82" s="72"/>
      <c r="AB82" s="73"/>
      <c r="AC82" s="74"/>
      <c r="AD82" s="62"/>
      <c r="AE82" s="55"/>
      <c r="AF82" s="75">
        <v>54.0</v>
      </c>
      <c r="AG82" s="76" t="str">
        <f>IF(COUNTBLANK(AM76:AM79)=0,IF(AM76&gt;AM77,AG76,AG77),"-")</f>
        <v>-</v>
      </c>
      <c r="AH82" s="77"/>
      <c r="AI82" s="77"/>
      <c r="AJ82" s="77"/>
      <c r="AK82" s="78"/>
      <c r="AL82" s="79"/>
      <c r="AM82" s="80"/>
      <c r="AN82" s="62" t="str">
        <f>AG83</f>
        <v>-</v>
      </c>
    </row>
    <row r="83" ht="27.0" customHeight="1">
      <c r="A83" s="55" t="s">
        <v>60</v>
      </c>
      <c r="B83" s="81"/>
      <c r="C83" s="82" t="str">
        <f>IF(COUNTBLANK(I76:I79)=0,IF(I78&gt;I79,C78,C79),"-")</f>
        <v>-</v>
      </c>
      <c r="D83" s="83"/>
      <c r="E83" s="83"/>
      <c r="F83" s="83"/>
      <c r="G83" s="84"/>
      <c r="H83" s="85"/>
      <c r="I83" s="86"/>
      <c r="J83" s="62"/>
      <c r="K83" s="55"/>
      <c r="L83" s="87"/>
      <c r="M83" s="88" t="str">
        <f>IF(COUNTBLANK(S76:S79)=0,IF(S78&gt;S79,M78,M79),"-")</f>
        <v>-</v>
      </c>
      <c r="N83" s="89"/>
      <c r="O83" s="89"/>
      <c r="P83" s="89"/>
      <c r="Q83" s="90"/>
      <c r="R83" s="91"/>
      <c r="S83" s="92"/>
      <c r="T83" s="62" t="str">
        <f>M82</f>
        <v>-</v>
      </c>
      <c r="U83" s="55" t="s">
        <v>60</v>
      </c>
      <c r="V83" s="93"/>
      <c r="W83" s="94" t="str">
        <f>IF(COUNTBLANK(AC76:AC79)=0,IF(AC78&gt;AC79,W78,W79),"-")</f>
        <v>-</v>
      </c>
      <c r="X83" s="95"/>
      <c r="Y83" s="95"/>
      <c r="Z83" s="95"/>
      <c r="AA83" s="96"/>
      <c r="AB83" s="97"/>
      <c r="AC83" s="98"/>
      <c r="AD83" s="62"/>
      <c r="AE83" s="55"/>
      <c r="AF83" s="99"/>
      <c r="AG83" s="100" t="str">
        <f>IF(COUNTBLANK(AM76:AM79)=0,IF(AM78&gt;AM79,AG78,AG79),"-")</f>
        <v>-</v>
      </c>
      <c r="AH83" s="101"/>
      <c r="AI83" s="101"/>
      <c r="AJ83" s="101"/>
      <c r="AK83" s="102"/>
      <c r="AL83" s="103"/>
      <c r="AM83" s="104"/>
      <c r="AN83" s="62" t="str">
        <f>AG82</f>
        <v>-</v>
      </c>
    </row>
    <row r="84" ht="27.0" customHeight="1">
      <c r="A84" s="55" t="s">
        <v>61</v>
      </c>
      <c r="B84" s="225"/>
      <c r="C84" s="106" t="str">
        <f>IF(COUNTBLANK(I76:I79)=0,IF(I76&gt;I77,C77,C76),"-")</f>
        <v>-</v>
      </c>
      <c r="G84" s="107"/>
      <c r="H84" s="108"/>
      <c r="I84" s="109"/>
      <c r="J84" s="62" t="str">
        <f>C85</f>
        <v>Office</v>
      </c>
      <c r="K84" s="55" t="s">
        <v>61</v>
      </c>
      <c r="L84" s="229"/>
      <c r="M84" s="106" t="str">
        <f>IF(COUNTBLANK(S76:S79)=0,IF(S76&gt;S77,M77,M76),"-")</f>
        <v>-</v>
      </c>
      <c r="Q84" s="107"/>
      <c r="R84" s="108"/>
      <c r="S84" s="111"/>
      <c r="T84" s="62" t="str">
        <f>M85</f>
        <v>Office</v>
      </c>
      <c r="U84" s="55" t="s">
        <v>61</v>
      </c>
      <c r="V84" s="231"/>
      <c r="W84" s="106" t="str">
        <f>IF(COUNTBLANK(AC76:AC79)=0,IF(AC76&gt;AC77,W77,W76),"-")</f>
        <v>-</v>
      </c>
      <c r="AA84" s="107"/>
      <c r="AB84" s="108"/>
      <c r="AC84" s="113"/>
      <c r="AD84" s="62" t="str">
        <f>W85</f>
        <v>Office</v>
      </c>
      <c r="AE84" s="55"/>
      <c r="AF84" s="233"/>
      <c r="AG84" s="106" t="str">
        <f>IF(COUNTBLANK(AM76:AM79)=0,IF(AM76&gt;AM77,AG77,AG76),"-")</f>
        <v>-</v>
      </c>
      <c r="AK84" s="107"/>
      <c r="AL84" s="108"/>
      <c r="AM84" s="115"/>
      <c r="AN84" s="62" t="str">
        <f>AG85</f>
        <v>Office</v>
      </c>
    </row>
    <row r="85" ht="27.0" customHeight="1">
      <c r="A85" s="55" t="s">
        <v>61</v>
      </c>
      <c r="B85" s="116"/>
      <c r="C85" s="117" t="str">
        <f>IFERROR(VLOOKUP("1D",$G$8:$N$71,3,FALSE))</f>
        <v>Office</v>
      </c>
      <c r="G85" s="118"/>
      <c r="H85" s="172"/>
      <c r="I85" s="173"/>
      <c r="J85" s="62" t="str">
        <f>C84</f>
        <v>-</v>
      </c>
      <c r="K85" s="55" t="s">
        <v>61</v>
      </c>
      <c r="L85" s="121"/>
      <c r="M85" s="122" t="str">
        <f>IFERROR(VLOOKUP("2D",$G$8:$N$71,3,FALSE))</f>
        <v>Office</v>
      </c>
      <c r="N85" s="123"/>
      <c r="O85" s="123"/>
      <c r="P85" s="123"/>
      <c r="Q85" s="124"/>
      <c r="R85" s="125"/>
      <c r="S85" s="126"/>
      <c r="T85" s="62" t="str">
        <f>M84</f>
        <v>-</v>
      </c>
      <c r="U85" s="55" t="s">
        <v>61</v>
      </c>
      <c r="V85" s="127"/>
      <c r="W85" s="128" t="str">
        <f>IFERROR(VLOOKUP("3D",$G$8:$N$71,3,FALSE))</f>
        <v>Office</v>
      </c>
      <c r="X85" s="129"/>
      <c r="Y85" s="129"/>
      <c r="Z85" s="129"/>
      <c r="AA85" s="130"/>
      <c r="AB85" s="131"/>
      <c r="AC85" s="132"/>
      <c r="AD85" s="62" t="str">
        <f>W84</f>
        <v>-</v>
      </c>
      <c r="AE85" s="55"/>
      <c r="AF85" s="133"/>
      <c r="AG85" s="134" t="str">
        <f>IFERROR(VLOOKUP("4D",$G$8:$N$71,3,FALSE))</f>
        <v>Office</v>
      </c>
      <c r="AK85" s="135"/>
      <c r="AL85" s="177"/>
      <c r="AM85" s="178"/>
      <c r="AN85" s="62" t="str">
        <f>AG84</f>
        <v>-</v>
      </c>
    </row>
    <row r="86" ht="13.5" customHeight="1">
      <c r="A86" s="138"/>
      <c r="B86" s="139" t="s">
        <v>58</v>
      </c>
      <c r="C86" s="140" t="s">
        <v>5</v>
      </c>
      <c r="D86" s="141"/>
      <c r="E86" s="141"/>
      <c r="F86" s="141"/>
      <c r="G86" s="142"/>
      <c r="H86" s="143" t="s">
        <v>55</v>
      </c>
      <c r="I86" s="144"/>
      <c r="J86" s="145"/>
      <c r="K86" s="138"/>
      <c r="L86" s="146" t="s">
        <v>58</v>
      </c>
      <c r="M86" s="147" t="s">
        <v>5</v>
      </c>
      <c r="N86" s="148"/>
      <c r="O86" s="148"/>
      <c r="P86" s="148"/>
      <c r="Q86" s="149"/>
      <c r="R86" s="150" t="s">
        <v>55</v>
      </c>
      <c r="S86" s="151"/>
      <c r="T86" s="145"/>
      <c r="U86" s="138"/>
      <c r="V86" s="152" t="s">
        <v>58</v>
      </c>
      <c r="W86" s="153" t="s">
        <v>5</v>
      </c>
      <c r="X86" s="154"/>
      <c r="Y86" s="154"/>
      <c r="Z86" s="154"/>
      <c r="AA86" s="155"/>
      <c r="AB86" s="156" t="s">
        <v>55</v>
      </c>
      <c r="AC86" s="157"/>
      <c r="AD86" s="145"/>
      <c r="AE86" s="138"/>
      <c r="AF86" s="179" t="s">
        <v>58</v>
      </c>
      <c r="AG86" s="180" t="s">
        <v>5</v>
      </c>
      <c r="AH86" s="181"/>
      <c r="AI86" s="181"/>
      <c r="AJ86" s="181"/>
      <c r="AK86" s="182"/>
      <c r="AL86" s="183" t="s">
        <v>55</v>
      </c>
      <c r="AM86" s="184"/>
      <c r="AN86" s="145"/>
    </row>
    <row r="87" ht="27.0" customHeight="1">
      <c r="A87" s="164"/>
      <c r="B87" s="49" t="s">
        <v>62</v>
      </c>
      <c r="C87" s="165"/>
      <c r="D87" s="165"/>
      <c r="E87" s="165"/>
      <c r="F87" s="165"/>
      <c r="G87" s="165"/>
      <c r="H87" s="50" t="s">
        <v>54</v>
      </c>
      <c r="I87" s="51" t="s">
        <v>55</v>
      </c>
      <c r="J87" s="164"/>
      <c r="K87" s="164"/>
      <c r="L87" s="166" t="str">
        <f>B87</f>
        <v>BARRAGES : 15H45 - 17H15</v>
      </c>
      <c r="M87" s="165"/>
      <c r="N87" s="165"/>
      <c r="O87" s="165"/>
      <c r="P87" s="165"/>
      <c r="Q87" s="165"/>
      <c r="R87" s="50" t="s">
        <v>54</v>
      </c>
      <c r="S87" s="51" t="s">
        <v>55</v>
      </c>
      <c r="T87" s="164"/>
      <c r="U87" s="164"/>
      <c r="V87" s="167" t="str">
        <f>B87</f>
        <v>BARRAGES : 15H45 - 17H15</v>
      </c>
      <c r="W87" s="165"/>
      <c r="X87" s="165"/>
      <c r="Y87" s="165"/>
      <c r="Z87" s="165"/>
      <c r="AA87" s="165"/>
      <c r="AB87" s="50" t="s">
        <v>54</v>
      </c>
      <c r="AC87" s="51" t="s">
        <v>55</v>
      </c>
      <c r="AD87" s="164"/>
      <c r="AE87" s="164"/>
      <c r="AF87" s="168" t="str">
        <f>B87</f>
        <v>BARRAGES : 15H45 - 17H15</v>
      </c>
      <c r="AG87" s="165"/>
      <c r="AH87" s="165"/>
      <c r="AI87" s="165"/>
      <c r="AJ87" s="165"/>
      <c r="AK87" s="165"/>
      <c r="AL87" s="50" t="s">
        <v>54</v>
      </c>
      <c r="AM87" s="51" t="s">
        <v>55</v>
      </c>
      <c r="AN87" s="164"/>
    </row>
    <row r="88" ht="27.0" customHeight="1">
      <c r="A88" s="55" t="s">
        <v>63</v>
      </c>
      <c r="B88" s="56">
        <v>53.0</v>
      </c>
      <c r="C88" s="57" t="str">
        <f>IF(COUNTBLANK(I82:I85)=0,IF(I82&gt;I83,C83,C82),"-")</f>
        <v>-</v>
      </c>
      <c r="D88" s="58"/>
      <c r="E88" s="58"/>
      <c r="F88" s="58"/>
      <c r="G88" s="59"/>
      <c r="H88" s="60"/>
      <c r="I88" s="61"/>
      <c r="J88" s="62"/>
      <c r="K88" s="55"/>
      <c r="L88" s="63">
        <v>58.0</v>
      </c>
      <c r="M88" s="64" t="str">
        <f>IF(COUNTBLANK(S82:S85)=0,IF(S82&gt;S83,M83,M82),"-")</f>
        <v>-</v>
      </c>
      <c r="N88" s="65"/>
      <c r="O88" s="65"/>
      <c r="P88" s="65"/>
      <c r="Q88" s="66"/>
      <c r="R88" s="67"/>
      <c r="S88" s="68"/>
      <c r="T88" s="62"/>
      <c r="U88" s="55"/>
      <c r="V88" s="69">
        <v>55.0</v>
      </c>
      <c r="W88" s="70" t="str">
        <f>IF(COUNTBLANK(AC82:AC85)=0,IF(AC82&gt;AC83,W83,W82),"-")</f>
        <v>-</v>
      </c>
      <c r="X88" s="71"/>
      <c r="Y88" s="71"/>
      <c r="Z88" s="71"/>
      <c r="AA88" s="72"/>
      <c r="AB88" s="73"/>
      <c r="AC88" s="74"/>
      <c r="AD88" s="62"/>
      <c r="AE88" s="55"/>
      <c r="AF88" s="75">
        <v>56.0</v>
      </c>
      <c r="AG88" s="76" t="str">
        <f>IF(COUNTBLANK(AM82:AM85)=0,IF(AM82&gt;AM83,AG83,AG82),"-")</f>
        <v>-</v>
      </c>
      <c r="AH88" s="77"/>
      <c r="AI88" s="77"/>
      <c r="AJ88" s="77"/>
      <c r="AK88" s="78"/>
      <c r="AL88" s="79"/>
      <c r="AM88" s="80"/>
      <c r="AN88" s="62" t="str">
        <f>AG89</f>
        <v>-</v>
      </c>
    </row>
    <row r="89" ht="27.0" customHeight="1">
      <c r="A89" s="55" t="s">
        <v>63</v>
      </c>
      <c r="B89" s="116"/>
      <c r="C89" s="169" t="str">
        <f>IF(COUNTBLANK(I82:I85)=0,IF(I84&gt;I85,C84,C85),"-")</f>
        <v>-</v>
      </c>
      <c r="D89" s="170"/>
      <c r="E89" s="170"/>
      <c r="F89" s="170"/>
      <c r="G89" s="171"/>
      <c r="H89" s="172"/>
      <c r="I89" s="173"/>
      <c r="J89" s="62"/>
      <c r="K89" s="55"/>
      <c r="L89" s="121"/>
      <c r="M89" s="122" t="str">
        <f>IF(COUNTBLANK(S82:S85)=0,IF(S84&gt;S85,M84,M85),"-")</f>
        <v>-</v>
      </c>
      <c r="N89" s="123"/>
      <c r="O89" s="123"/>
      <c r="P89" s="123"/>
      <c r="Q89" s="124"/>
      <c r="R89" s="125"/>
      <c r="S89" s="126"/>
      <c r="T89" s="62"/>
      <c r="U89" s="55"/>
      <c r="V89" s="127"/>
      <c r="W89" s="128" t="str">
        <f>IF(COUNTBLANK(AC82:AC85)=0,IF(AC84&gt;AC85,W84,W85),"-")</f>
        <v>-</v>
      </c>
      <c r="X89" s="129"/>
      <c r="Y89" s="129"/>
      <c r="Z89" s="129"/>
      <c r="AA89" s="130"/>
      <c r="AB89" s="131"/>
      <c r="AC89" s="132"/>
      <c r="AD89" s="62"/>
      <c r="AE89" s="55"/>
      <c r="AF89" s="133"/>
      <c r="AG89" s="174" t="str">
        <f>IF(COUNTBLANK(AM82:AM85)=0,IF(AM84&gt;AM85,AG84,AG85),"-")</f>
        <v>-</v>
      </c>
      <c r="AH89" s="175"/>
      <c r="AI89" s="175"/>
      <c r="AJ89" s="175"/>
      <c r="AK89" s="176"/>
      <c r="AL89" s="177"/>
      <c r="AM89" s="178"/>
      <c r="AN89" s="62" t="str">
        <f>AG88</f>
        <v>-</v>
      </c>
    </row>
    <row r="90" ht="13.5" customHeight="1">
      <c r="A90" s="187"/>
      <c r="B90" s="139" t="s">
        <v>58</v>
      </c>
      <c r="C90" s="140" t="s">
        <v>5</v>
      </c>
      <c r="D90" s="141"/>
      <c r="E90" s="141"/>
      <c r="F90" s="141"/>
      <c r="G90" s="142"/>
      <c r="H90" s="143" t="s">
        <v>55</v>
      </c>
      <c r="I90" s="144"/>
      <c r="J90" s="188"/>
      <c r="K90" s="187"/>
      <c r="L90" s="146" t="s">
        <v>58</v>
      </c>
      <c r="M90" s="147" t="s">
        <v>5</v>
      </c>
      <c r="N90" s="148"/>
      <c r="O90" s="148"/>
      <c r="P90" s="148"/>
      <c r="Q90" s="149"/>
      <c r="R90" s="150" t="s">
        <v>55</v>
      </c>
      <c r="S90" s="151"/>
      <c r="T90" s="188"/>
      <c r="U90" s="187"/>
      <c r="V90" s="152" t="s">
        <v>58</v>
      </c>
      <c r="W90" s="153" t="s">
        <v>5</v>
      </c>
      <c r="X90" s="154"/>
      <c r="Y90" s="154"/>
      <c r="Z90" s="154"/>
      <c r="AA90" s="155"/>
      <c r="AB90" s="156" t="s">
        <v>55</v>
      </c>
      <c r="AC90" s="157"/>
      <c r="AD90" s="188"/>
      <c r="AE90" s="187"/>
      <c r="AF90" s="179" t="s">
        <v>58</v>
      </c>
      <c r="AG90" s="180" t="s">
        <v>5</v>
      </c>
      <c r="AH90" s="181"/>
      <c r="AI90" s="181"/>
      <c r="AJ90" s="181"/>
      <c r="AK90" s="182"/>
      <c r="AL90" s="183" t="s">
        <v>55</v>
      </c>
      <c r="AM90" s="184"/>
      <c r="AN90" s="188"/>
    </row>
    <row r="91" ht="27.0" customHeight="1">
      <c r="A91" s="189"/>
      <c r="B91" s="190"/>
      <c r="C91" s="191"/>
      <c r="D91" s="191"/>
      <c r="E91" s="191"/>
      <c r="F91" s="191"/>
      <c r="G91" s="191"/>
      <c r="H91" s="191"/>
      <c r="I91" s="192"/>
      <c r="J91" s="189"/>
      <c r="K91" s="189"/>
      <c r="L91" s="190"/>
      <c r="M91" s="191"/>
      <c r="N91" s="191"/>
      <c r="O91" s="191"/>
      <c r="P91" s="191"/>
      <c r="Q91" s="191"/>
      <c r="R91" s="191"/>
      <c r="S91" s="191"/>
      <c r="T91" s="189"/>
      <c r="U91" s="189"/>
      <c r="V91" s="190"/>
      <c r="W91" s="191"/>
      <c r="X91" s="191"/>
      <c r="Y91" s="191"/>
      <c r="Z91" s="191"/>
      <c r="AA91" s="191"/>
      <c r="AB91" s="191"/>
      <c r="AC91" s="191"/>
      <c r="AD91" s="189"/>
      <c r="AE91" s="189"/>
      <c r="AF91" s="190"/>
      <c r="AG91" s="191"/>
      <c r="AH91" s="191"/>
      <c r="AI91" s="191"/>
      <c r="AJ91" s="191"/>
      <c r="AK91" s="191"/>
      <c r="AL91" s="191"/>
      <c r="AM91" s="191"/>
      <c r="AN91" s="189"/>
    </row>
    <row r="92" ht="27.0" customHeight="1">
      <c r="A92" s="8"/>
      <c r="B92" s="193" t="s">
        <v>786</v>
      </c>
      <c r="C92" s="194" t="str">
        <f>IF(COUNTBLANK(I82:I85)=0,IF(I82&gt;I83,C82,C83),"-")</f>
        <v>-</v>
      </c>
      <c r="D92" s="58"/>
      <c r="E92" s="58"/>
      <c r="F92" s="58"/>
      <c r="G92" s="58"/>
      <c r="H92" s="195"/>
      <c r="I92" s="196"/>
      <c r="J92" s="8"/>
      <c r="K92" s="8"/>
      <c r="L92" s="197" t="s">
        <v>787</v>
      </c>
      <c r="M92" s="198" t="str">
        <f>IF(COUNTBLANK(S82:S85)=0,IF(S82&gt;S83,M82,M83),"-")</f>
        <v>-</v>
      </c>
      <c r="N92" s="65"/>
      <c r="O92" s="65"/>
      <c r="P92" s="65"/>
      <c r="Q92" s="65"/>
      <c r="R92" s="199"/>
      <c r="S92" s="200"/>
      <c r="T92" s="8"/>
      <c r="U92" s="8"/>
      <c r="V92" s="201" t="s">
        <v>788</v>
      </c>
      <c r="W92" s="202" t="str">
        <f>IF(COUNTBLANK(AC82:AC85)=0,IF(AC82&gt;AC83,W82,W83),"-")</f>
        <v>-</v>
      </c>
      <c r="X92" s="71"/>
      <c r="Y92" s="71"/>
      <c r="Z92" s="71"/>
      <c r="AA92" s="71"/>
      <c r="AB92" s="203"/>
      <c r="AC92" s="204"/>
      <c r="AD92" s="8"/>
      <c r="AE92" s="8"/>
      <c r="AF92" s="205" t="s">
        <v>789</v>
      </c>
      <c r="AG92" s="206" t="str">
        <f>IF(COUNTBLANK(AM82:AM85)=0,IF(AM82&gt;AM83,AG82,AG83),"-")</f>
        <v>-</v>
      </c>
      <c r="AH92" s="77"/>
      <c r="AI92" s="77"/>
      <c r="AJ92" s="77"/>
      <c r="AK92" s="77"/>
      <c r="AL92" s="207"/>
      <c r="AM92" s="208"/>
      <c r="AN92" s="8"/>
    </row>
    <row r="93" ht="27.0" customHeight="1">
      <c r="A93" s="8"/>
      <c r="B93" s="209" t="s">
        <v>790</v>
      </c>
      <c r="C93" s="210" t="str">
        <f>IF(COUNTBLANK(I88:I89)=0,IF(I88&gt;I89,C88,C89),"-")</f>
        <v>-</v>
      </c>
      <c r="H93" s="211"/>
      <c r="I93" s="212"/>
      <c r="J93" s="8"/>
      <c r="K93" s="8"/>
      <c r="L93" s="213" t="s">
        <v>791</v>
      </c>
      <c r="M93" s="214" t="str">
        <f>IF(COUNTBLANK(S88:S89)=0,IF(S88&gt;S89,M88,M89),"-")</f>
        <v>-</v>
      </c>
      <c r="R93" s="215"/>
      <c r="S93" s="216"/>
      <c r="T93" s="8"/>
      <c r="U93" s="8"/>
      <c r="V93" s="217" t="s">
        <v>792</v>
      </c>
      <c r="W93" s="218" t="str">
        <f>IF(COUNTBLANK(AC88:AC89)=0,IF(AC88&gt;AC89,W88,W89),"-")</f>
        <v>-</v>
      </c>
      <c r="AB93" s="219"/>
      <c r="AC93" s="220"/>
      <c r="AD93" s="8"/>
      <c r="AE93" s="8"/>
      <c r="AF93" s="221" t="s">
        <v>793</v>
      </c>
      <c r="AG93" s="222" t="str">
        <f>IF(COUNTBLANK(AM88:AM89)=0,IF(AM88&gt;AM89,AG88,AG89),"-")</f>
        <v>-</v>
      </c>
      <c r="AL93" s="223"/>
      <c r="AM93" s="224"/>
      <c r="AN93" s="8"/>
    </row>
    <row r="94" ht="27.0" customHeight="1">
      <c r="A94" s="8"/>
      <c r="B94" s="225" t="s">
        <v>794</v>
      </c>
      <c r="C94" s="226" t="str">
        <f>IF(COUNTBLANK(I88:I89)=0,IF(I88&gt;I89,C89,C88),"-")</f>
        <v>-</v>
      </c>
      <c r="H94" s="227"/>
      <c r="I94" s="228"/>
      <c r="J94" s="8"/>
      <c r="K94" s="8"/>
      <c r="L94" s="229" t="s">
        <v>795</v>
      </c>
      <c r="M94" s="226" t="str">
        <f>IF(COUNTBLANK(S88:S89)=0,IF(S88&gt;S89,M89,M88),"-")</f>
        <v>-</v>
      </c>
      <c r="R94" s="227"/>
      <c r="S94" s="230"/>
      <c r="T94" s="8"/>
      <c r="U94" s="8"/>
      <c r="V94" s="231" t="s">
        <v>796</v>
      </c>
      <c r="W94" s="226" t="str">
        <f>IF(COUNTBLANK(AC88:AC89)=0,IF(AC88&gt;AC89,W89,W88),"-")</f>
        <v>-</v>
      </c>
      <c r="AB94" s="227"/>
      <c r="AC94" s="232"/>
      <c r="AD94" s="8"/>
      <c r="AE94" s="8"/>
      <c r="AF94" s="233" t="s">
        <v>797</v>
      </c>
      <c r="AG94" s="226" t="str">
        <f>IF(COUNTBLANK(AM88:AM89)=0,IF(AM88&gt;AM89,AG89,AG88),"-")</f>
        <v>-</v>
      </c>
      <c r="AL94" s="227"/>
      <c r="AM94" s="234"/>
      <c r="AN94" s="8"/>
    </row>
    <row r="95" ht="27.0" customHeight="1">
      <c r="A95" s="8"/>
      <c r="B95" s="235" t="s">
        <v>798</v>
      </c>
      <c r="C95" s="236" t="str">
        <f>IF(COUNTBLANK(I82:I85)=0,IF(I84&gt;I85,C85,C84),"-")</f>
        <v>-</v>
      </c>
      <c r="D95" s="170"/>
      <c r="E95" s="170"/>
      <c r="F95" s="170"/>
      <c r="G95" s="170"/>
      <c r="H95" s="237"/>
      <c r="I95" s="238"/>
      <c r="J95" s="8"/>
      <c r="K95" s="8"/>
      <c r="L95" s="239" t="s">
        <v>799</v>
      </c>
      <c r="M95" s="240" t="str">
        <f>IF(COUNTBLANK(S82:S85)=0,IF(S84&gt;S85,M85,M84),"-")</f>
        <v>-</v>
      </c>
      <c r="N95" s="123"/>
      <c r="O95" s="123"/>
      <c r="P95" s="123"/>
      <c r="Q95" s="123"/>
      <c r="R95" s="241"/>
      <c r="S95" s="242"/>
      <c r="T95" s="8"/>
      <c r="U95" s="8"/>
      <c r="V95" s="243" t="s">
        <v>800</v>
      </c>
      <c r="W95" s="244" t="str">
        <f>IF(COUNTBLANK(AC82:AC85)=0,IF(AC84&gt;AC85,W85,W84),"-")</f>
        <v>-</v>
      </c>
      <c r="X95" s="129"/>
      <c r="Y95" s="129"/>
      <c r="Z95" s="129"/>
      <c r="AA95" s="129"/>
      <c r="AB95" s="245"/>
      <c r="AC95" s="246"/>
      <c r="AD95" s="8"/>
      <c r="AE95" s="8"/>
      <c r="AF95" s="247" t="s">
        <v>801</v>
      </c>
      <c r="AG95" s="248" t="str">
        <f>IF(COUNTBLANK(AM82:AM85)=0,IF(AM84&gt;AM85,AG85,AG84),"-")</f>
        <v>-</v>
      </c>
      <c r="AH95" s="175"/>
      <c r="AI95" s="175"/>
      <c r="AJ95" s="175"/>
      <c r="AK95" s="175"/>
      <c r="AL95" s="249"/>
      <c r="AM95" s="250"/>
      <c r="AN95" s="8"/>
    </row>
    <row r="96" ht="27.0" customHeight="1">
      <c r="A96" s="251"/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</row>
    <row r="97" ht="27.0" customHeight="1">
      <c r="A97" s="39"/>
      <c r="B97" s="40" t="s">
        <v>176</v>
      </c>
      <c r="C97" s="41"/>
      <c r="D97" s="41"/>
      <c r="E97" s="41"/>
      <c r="F97" s="41"/>
      <c r="G97" s="41"/>
      <c r="H97" s="41"/>
      <c r="I97" s="41"/>
      <c r="J97" s="39"/>
      <c r="K97" s="39"/>
      <c r="L97" s="42" t="s">
        <v>177</v>
      </c>
      <c r="M97" s="43"/>
      <c r="N97" s="43"/>
      <c r="O97" s="43"/>
      <c r="P97" s="43"/>
      <c r="Q97" s="43"/>
      <c r="R97" s="43"/>
      <c r="S97" s="43"/>
      <c r="T97" s="39"/>
      <c r="U97" s="39"/>
      <c r="V97" s="44" t="s">
        <v>178</v>
      </c>
      <c r="W97" s="45"/>
      <c r="X97" s="45"/>
      <c r="Y97" s="45"/>
      <c r="Z97" s="45"/>
      <c r="AA97" s="45"/>
      <c r="AB97" s="45"/>
      <c r="AC97" s="45"/>
      <c r="AD97" s="39"/>
      <c r="AE97" s="39"/>
      <c r="AF97" s="46" t="s">
        <v>179</v>
      </c>
      <c r="AG97" s="47"/>
      <c r="AH97" s="47"/>
      <c r="AI97" s="47"/>
      <c r="AJ97" s="47"/>
      <c r="AK97" s="47"/>
      <c r="AL97" s="47"/>
      <c r="AM97" s="47"/>
      <c r="AN97" s="39"/>
    </row>
    <row r="98" ht="27.0" customHeight="1">
      <c r="A98" s="48"/>
      <c r="B98" s="49" t="str">
        <f>B75</f>
        <v>PARTIE 1 : 08H00 - 09H30</v>
      </c>
      <c r="C98" s="48"/>
      <c r="D98" s="48"/>
      <c r="E98" s="48"/>
      <c r="F98" s="48"/>
      <c r="G98" s="48"/>
      <c r="H98" s="50" t="s">
        <v>54</v>
      </c>
      <c r="I98" s="51" t="s">
        <v>55</v>
      </c>
      <c r="J98" s="48"/>
      <c r="K98" s="48"/>
      <c r="L98" s="52" t="str">
        <f>B98</f>
        <v>PARTIE 1 : 08H00 - 09H30</v>
      </c>
      <c r="M98" s="48"/>
      <c r="N98" s="48"/>
      <c r="O98" s="48"/>
      <c r="P98" s="48"/>
      <c r="Q98" s="48"/>
      <c r="R98" s="50" t="s">
        <v>54</v>
      </c>
      <c r="S98" s="51" t="s">
        <v>55</v>
      </c>
      <c r="T98" s="48"/>
      <c r="U98" s="48"/>
      <c r="V98" s="53" t="str">
        <f>B98</f>
        <v>PARTIE 1 : 08H00 - 09H30</v>
      </c>
      <c r="W98" s="48"/>
      <c r="X98" s="48"/>
      <c r="Y98" s="48"/>
      <c r="Z98" s="48"/>
      <c r="AA98" s="48"/>
      <c r="AB98" s="50" t="s">
        <v>54</v>
      </c>
      <c r="AC98" s="51" t="s">
        <v>55</v>
      </c>
      <c r="AD98" s="48"/>
      <c r="AE98" s="48"/>
      <c r="AF98" s="54" t="str">
        <f>B98</f>
        <v>PARTIE 1 : 08H00 - 09H30</v>
      </c>
      <c r="AG98" s="48"/>
      <c r="AH98" s="48"/>
      <c r="AI98" s="48"/>
      <c r="AJ98" s="48"/>
      <c r="AK98" s="48"/>
      <c r="AL98" s="50" t="s">
        <v>54</v>
      </c>
      <c r="AM98" s="51" t="s">
        <v>55</v>
      </c>
      <c r="AN98" s="48"/>
    </row>
    <row r="99" ht="27.0" customHeight="1">
      <c r="A99" s="55" t="s">
        <v>56</v>
      </c>
      <c r="B99" s="56">
        <v>54.0</v>
      </c>
      <c r="C99" s="57" t="str">
        <f>IFERROR(VLOOKUP("5A",$G$8:$N$71,3,FALSE))</f>
        <v>BETTANT André</v>
      </c>
      <c r="D99" s="58"/>
      <c r="E99" s="58"/>
      <c r="F99" s="58"/>
      <c r="G99" s="59"/>
      <c r="H99" s="60"/>
      <c r="I99" s="61"/>
      <c r="J99" s="62"/>
      <c r="K99" s="55"/>
      <c r="L99" s="63">
        <v>53.0</v>
      </c>
      <c r="M99" s="64" t="str">
        <f>IFERROR(VLOOKUP("6A",$G$8:$N$71,3,FALSE))</f>
        <v>GUYOT Olivier</v>
      </c>
      <c r="N99" s="65"/>
      <c r="O99" s="65"/>
      <c r="P99" s="65"/>
      <c r="Q99" s="66"/>
      <c r="R99" s="67"/>
      <c r="S99" s="68"/>
      <c r="T99" s="62"/>
      <c r="U99" s="55"/>
      <c r="V99" s="69">
        <v>55.0</v>
      </c>
      <c r="W99" s="70" t="str">
        <f>IFERROR(VLOOKUP("7A",$G$8:$N$71,3,FALSE))</f>
        <v>SARREY Jean-François</v>
      </c>
      <c r="X99" s="71"/>
      <c r="Y99" s="71"/>
      <c r="Z99" s="71"/>
      <c r="AA99" s="72"/>
      <c r="AB99" s="73"/>
      <c r="AC99" s="74"/>
      <c r="AD99" s="62"/>
      <c r="AE99" s="55"/>
      <c r="AF99" s="75">
        <v>56.0</v>
      </c>
      <c r="AG99" s="76" t="str">
        <f>IFERROR(VLOOKUP("8A",$G$8:$N$71,3,FALSE))</f>
        <v>NOYER Gilles</v>
      </c>
      <c r="AH99" s="77"/>
      <c r="AI99" s="77"/>
      <c r="AJ99" s="77"/>
      <c r="AK99" s="78"/>
      <c r="AL99" s="79"/>
      <c r="AM99" s="80"/>
      <c r="AN99" s="62" t="str">
        <f>AG100</f>
        <v>LEQUIN Marcel</v>
      </c>
    </row>
    <row r="100" ht="27.0" customHeight="1">
      <c r="A100" s="55" t="s">
        <v>56</v>
      </c>
      <c r="B100" s="81"/>
      <c r="C100" s="82" t="str">
        <f>IFERROR(VLOOKUP("5B",$G$8:$N$71,3,FALSE))</f>
        <v>TRACANELLI Stéphane</v>
      </c>
      <c r="D100" s="83"/>
      <c r="E100" s="83"/>
      <c r="F100" s="83"/>
      <c r="G100" s="84"/>
      <c r="H100" s="85"/>
      <c r="I100" s="86"/>
      <c r="J100" s="62"/>
      <c r="K100" s="55"/>
      <c r="L100" s="87"/>
      <c r="M100" s="88" t="str">
        <f>IFERROR(VLOOKUP("6B",$G$8:$N$71,3,FALSE))</f>
        <v>DREVON Thierry</v>
      </c>
      <c r="N100" s="89"/>
      <c r="O100" s="89"/>
      <c r="P100" s="89"/>
      <c r="Q100" s="90"/>
      <c r="R100" s="91"/>
      <c r="S100" s="92"/>
      <c r="T100" s="62"/>
      <c r="U100" s="55"/>
      <c r="V100" s="93"/>
      <c r="W100" s="94" t="str">
        <f>IFERROR(VLOOKUP("7B",$G$8:$N$71,3,FALSE))</f>
        <v>CHANUT Pierre</v>
      </c>
      <c r="X100" s="95"/>
      <c r="Y100" s="95"/>
      <c r="Z100" s="95"/>
      <c r="AA100" s="96"/>
      <c r="AB100" s="97"/>
      <c r="AC100" s="98"/>
      <c r="AD100" s="62"/>
      <c r="AE100" s="55"/>
      <c r="AF100" s="99"/>
      <c r="AG100" s="100" t="str">
        <f>IFERROR(VLOOKUP("8B",$G$8:$N$71,3,FALSE))</f>
        <v>LEQUIN Marcel</v>
      </c>
      <c r="AH100" s="101"/>
      <c r="AI100" s="101"/>
      <c r="AJ100" s="101"/>
      <c r="AK100" s="102"/>
      <c r="AL100" s="103"/>
      <c r="AM100" s="104"/>
      <c r="AN100" s="62" t="str">
        <f>AG99</f>
        <v>NOYER Gilles</v>
      </c>
    </row>
    <row r="101" ht="27.0" customHeight="1">
      <c r="A101" s="55" t="s">
        <v>57</v>
      </c>
      <c r="B101" s="225"/>
      <c r="C101" s="106" t="str">
        <f>IFERROR(VLOOKUP("5C",$G$8:$N$71,3,FALSE))</f>
        <v>CHAPARD Pascal</v>
      </c>
      <c r="G101" s="107"/>
      <c r="H101" s="108"/>
      <c r="I101" s="109">
        <v>13.0</v>
      </c>
      <c r="J101" s="62" t="str">
        <f>C102</f>
        <v>Office</v>
      </c>
      <c r="K101" s="55" t="s">
        <v>57</v>
      </c>
      <c r="L101" s="229"/>
      <c r="M101" s="106" t="str">
        <f>IFERROR(VLOOKUP("6C",$G$8:$N$71,3,FALSE))</f>
        <v>COMBIER Marcel</v>
      </c>
      <c r="Q101" s="107"/>
      <c r="R101" s="108"/>
      <c r="S101" s="111">
        <v>13.0</v>
      </c>
      <c r="T101" s="62" t="str">
        <f>M102</f>
        <v>Office</v>
      </c>
      <c r="U101" s="55" t="s">
        <v>57</v>
      </c>
      <c r="V101" s="231"/>
      <c r="W101" s="106" t="str">
        <f>IFERROR(VLOOKUP("7C",$G$8:$N$71,3,FALSE))</f>
        <v>RABATEL Gabriel</v>
      </c>
      <c r="AA101" s="107"/>
      <c r="AB101" s="108"/>
      <c r="AC101" s="113">
        <v>13.0</v>
      </c>
      <c r="AD101" s="62" t="str">
        <f>W102</f>
        <v>Office</v>
      </c>
      <c r="AE101" s="55"/>
      <c r="AF101" s="233"/>
      <c r="AG101" s="106" t="str">
        <f>IFERROR(VLOOKUP("8C",$G$8:$N$71,3,FALSE))</f>
        <v>WESTERLYNCK Cédric</v>
      </c>
      <c r="AK101" s="107"/>
      <c r="AL101" s="108"/>
      <c r="AM101" s="115">
        <v>13.0</v>
      </c>
      <c r="AN101" s="62" t="str">
        <f>AG102</f>
        <v>Office</v>
      </c>
    </row>
    <row r="102" ht="27.0" customHeight="1">
      <c r="A102" s="55" t="s">
        <v>57</v>
      </c>
      <c r="B102" s="116"/>
      <c r="C102" s="117" t="str">
        <f>IFERROR(VLOOKUP("5D",$G$8:$N$71,3,FALSE))</f>
        <v>Office</v>
      </c>
      <c r="G102" s="118"/>
      <c r="H102" s="119"/>
      <c r="I102" s="120">
        <v>7.0</v>
      </c>
      <c r="J102" s="62" t="str">
        <f>C101</f>
        <v>CHAPARD Pascal</v>
      </c>
      <c r="K102" s="55" t="s">
        <v>57</v>
      </c>
      <c r="L102" s="121"/>
      <c r="M102" s="122" t="str">
        <f>IFERROR(VLOOKUP("6D",$G$8:$N$71,3,FALSE))</f>
        <v>Office</v>
      </c>
      <c r="N102" s="123"/>
      <c r="O102" s="123"/>
      <c r="P102" s="123"/>
      <c r="Q102" s="124"/>
      <c r="R102" s="125"/>
      <c r="S102" s="126">
        <v>7.0</v>
      </c>
      <c r="T102" s="62" t="str">
        <f>M101</f>
        <v>COMBIER Marcel</v>
      </c>
      <c r="U102" s="55" t="s">
        <v>57</v>
      </c>
      <c r="V102" s="127"/>
      <c r="W102" s="128" t="str">
        <f>IFERROR(VLOOKUP("7D",$G$8:$N$71,3,FALSE))</f>
        <v>Office</v>
      </c>
      <c r="X102" s="129"/>
      <c r="Y102" s="129"/>
      <c r="Z102" s="129"/>
      <c r="AA102" s="130"/>
      <c r="AB102" s="131"/>
      <c r="AC102" s="132">
        <v>7.0</v>
      </c>
      <c r="AD102" s="62" t="str">
        <f>W101</f>
        <v>RABATEL Gabriel</v>
      </c>
      <c r="AE102" s="55"/>
      <c r="AF102" s="133"/>
      <c r="AG102" s="134" t="str">
        <f>IFERROR(VLOOKUP("8D",$G$8:$N$71,3,FALSE))</f>
        <v>Office</v>
      </c>
      <c r="AK102" s="135"/>
      <c r="AL102" s="136"/>
      <c r="AM102" s="137">
        <v>7.0</v>
      </c>
      <c r="AN102" s="62" t="str">
        <f>AG101</f>
        <v>WESTERLYNCK Cédric</v>
      </c>
    </row>
    <row r="103" ht="13.5" customHeight="1">
      <c r="A103" s="138"/>
      <c r="B103" s="139" t="s">
        <v>58</v>
      </c>
      <c r="C103" s="140" t="s">
        <v>5</v>
      </c>
      <c r="D103" s="141"/>
      <c r="E103" s="141"/>
      <c r="F103" s="141"/>
      <c r="G103" s="142"/>
      <c r="H103" s="143" t="s">
        <v>55</v>
      </c>
      <c r="I103" s="144"/>
      <c r="J103" s="145"/>
      <c r="K103" s="138"/>
      <c r="L103" s="146" t="s">
        <v>58</v>
      </c>
      <c r="M103" s="147" t="s">
        <v>5</v>
      </c>
      <c r="N103" s="148"/>
      <c r="O103" s="148"/>
      <c r="P103" s="148"/>
      <c r="Q103" s="149"/>
      <c r="R103" s="150" t="s">
        <v>55</v>
      </c>
      <c r="S103" s="151"/>
      <c r="T103" s="145"/>
      <c r="U103" s="138"/>
      <c r="V103" s="152" t="s">
        <v>58</v>
      </c>
      <c r="W103" s="153" t="s">
        <v>5</v>
      </c>
      <c r="X103" s="154"/>
      <c r="Y103" s="154"/>
      <c r="Z103" s="154"/>
      <c r="AA103" s="155"/>
      <c r="AB103" s="156" t="s">
        <v>55</v>
      </c>
      <c r="AC103" s="157"/>
      <c r="AD103" s="145"/>
      <c r="AE103" s="138"/>
      <c r="AF103" s="158" t="s">
        <v>58</v>
      </c>
      <c r="AG103" s="159" t="s">
        <v>5</v>
      </c>
      <c r="AH103" s="160"/>
      <c r="AI103" s="160"/>
      <c r="AJ103" s="160"/>
      <c r="AK103" s="161"/>
      <c r="AL103" s="162" t="s">
        <v>55</v>
      </c>
      <c r="AM103" s="163"/>
      <c r="AN103" s="145"/>
    </row>
    <row r="104" ht="27.0" customHeight="1">
      <c r="A104" s="164"/>
      <c r="B104" s="49" t="str">
        <f>B81</f>
        <v>PARTIE 2 : 10H15 - 11H45</v>
      </c>
      <c r="C104" s="165"/>
      <c r="D104" s="165"/>
      <c r="E104" s="165"/>
      <c r="F104" s="165"/>
      <c r="G104" s="165"/>
      <c r="H104" s="50" t="s">
        <v>54</v>
      </c>
      <c r="I104" s="51" t="s">
        <v>55</v>
      </c>
      <c r="J104" s="164"/>
      <c r="K104" s="164"/>
      <c r="L104" s="166" t="str">
        <f>B104</f>
        <v>PARTIE 2 : 10H15 - 11H45</v>
      </c>
      <c r="M104" s="165"/>
      <c r="N104" s="165"/>
      <c r="O104" s="165"/>
      <c r="P104" s="165"/>
      <c r="Q104" s="165"/>
      <c r="R104" s="50" t="s">
        <v>54</v>
      </c>
      <c r="S104" s="51" t="s">
        <v>55</v>
      </c>
      <c r="T104" s="164"/>
      <c r="U104" s="164"/>
      <c r="V104" s="167" t="str">
        <f>B104</f>
        <v>PARTIE 2 : 10H15 - 11H45</v>
      </c>
      <c r="W104" s="165"/>
      <c r="X104" s="165"/>
      <c r="Y104" s="165"/>
      <c r="Z104" s="165"/>
      <c r="AA104" s="165"/>
      <c r="AB104" s="50" t="s">
        <v>54</v>
      </c>
      <c r="AC104" s="51" t="s">
        <v>55</v>
      </c>
      <c r="AD104" s="164"/>
      <c r="AE104" s="164"/>
      <c r="AF104" s="168" t="str">
        <f>B104</f>
        <v>PARTIE 2 : 10H15 - 11H45</v>
      </c>
      <c r="AG104" s="165"/>
      <c r="AH104" s="165"/>
      <c r="AI104" s="165"/>
      <c r="AJ104" s="165"/>
      <c r="AK104" s="165"/>
      <c r="AL104" s="50" t="s">
        <v>54</v>
      </c>
      <c r="AM104" s="51" t="s">
        <v>55</v>
      </c>
      <c r="AN104" s="164"/>
    </row>
    <row r="105" ht="27.0" customHeight="1">
      <c r="A105" s="55" t="s">
        <v>60</v>
      </c>
      <c r="B105" s="56">
        <v>55.0</v>
      </c>
      <c r="C105" s="57" t="str">
        <f>IF(COUNTBLANK(I99:I102)=0,IF(I99&gt;I100,C99,C100),"-")</f>
        <v>-</v>
      </c>
      <c r="D105" s="58"/>
      <c r="E105" s="58"/>
      <c r="F105" s="58"/>
      <c r="G105" s="59"/>
      <c r="H105" s="60"/>
      <c r="I105" s="61"/>
      <c r="J105" s="62"/>
      <c r="K105" s="55"/>
      <c r="L105" s="63">
        <v>56.0</v>
      </c>
      <c r="M105" s="64" t="str">
        <f>IF(COUNTBLANK(S99:S102)=0,IF(S99&gt;S100,M99,M100),"-")</f>
        <v>-</v>
      </c>
      <c r="N105" s="65"/>
      <c r="O105" s="65"/>
      <c r="P105" s="65"/>
      <c r="Q105" s="66"/>
      <c r="R105" s="67"/>
      <c r="S105" s="68"/>
      <c r="T105" s="62"/>
      <c r="U105" s="55"/>
      <c r="V105" s="69">
        <v>57.0</v>
      </c>
      <c r="W105" s="70" t="str">
        <f>IF(COUNTBLANK(AC99:AC102)=0,IF(AC99&gt;AC100,W99,W100),"-")</f>
        <v>-</v>
      </c>
      <c r="X105" s="71"/>
      <c r="Y105" s="71"/>
      <c r="Z105" s="71"/>
      <c r="AA105" s="72"/>
      <c r="AB105" s="73"/>
      <c r="AC105" s="74"/>
      <c r="AD105" s="62"/>
      <c r="AE105" s="55"/>
      <c r="AF105" s="75">
        <v>58.0</v>
      </c>
      <c r="AG105" s="76" t="str">
        <f>IF(COUNTBLANK(AM99:AM102)=0,IF(AM99&gt;AM100,AG99,AG100),"-")</f>
        <v>-</v>
      </c>
      <c r="AH105" s="77"/>
      <c r="AI105" s="77"/>
      <c r="AJ105" s="77"/>
      <c r="AK105" s="78"/>
      <c r="AL105" s="79"/>
      <c r="AM105" s="80"/>
      <c r="AN105" s="62" t="str">
        <f>AG106</f>
        <v>-</v>
      </c>
    </row>
    <row r="106" ht="27.0" customHeight="1">
      <c r="A106" s="55" t="s">
        <v>60</v>
      </c>
      <c r="B106" s="81"/>
      <c r="C106" s="82" t="str">
        <f>IF(COUNTBLANK(I99:I102)=0,IF(I101&gt;I102,C101,C102),"-")</f>
        <v>-</v>
      </c>
      <c r="D106" s="83"/>
      <c r="E106" s="83"/>
      <c r="F106" s="83"/>
      <c r="G106" s="84"/>
      <c r="H106" s="85"/>
      <c r="I106" s="86"/>
      <c r="J106" s="62"/>
      <c r="K106" s="55"/>
      <c r="L106" s="87"/>
      <c r="M106" s="88" t="str">
        <f>IF(COUNTBLANK(S99:S102)=0,IF(S101&gt;S102,M101,M102),"-")</f>
        <v>-</v>
      </c>
      <c r="N106" s="89"/>
      <c r="O106" s="89"/>
      <c r="P106" s="89"/>
      <c r="Q106" s="90"/>
      <c r="R106" s="91"/>
      <c r="S106" s="92"/>
      <c r="T106" s="62"/>
      <c r="U106" s="55"/>
      <c r="V106" s="93"/>
      <c r="W106" s="94" t="str">
        <f>IF(COUNTBLANK(AC99:AC102)=0,IF(AC101&gt;AC102,W101,W102),"-")</f>
        <v>-</v>
      </c>
      <c r="X106" s="95"/>
      <c r="Y106" s="95"/>
      <c r="Z106" s="95"/>
      <c r="AA106" s="96"/>
      <c r="AB106" s="97"/>
      <c r="AC106" s="98"/>
      <c r="AD106" s="62"/>
      <c r="AE106" s="55"/>
      <c r="AF106" s="99"/>
      <c r="AG106" s="100" t="str">
        <f>IF(COUNTBLANK(AM99:AM102)=0,IF(AM101&gt;AM102,AG101,AG102),"-")</f>
        <v>-</v>
      </c>
      <c r="AH106" s="101"/>
      <c r="AI106" s="101"/>
      <c r="AJ106" s="101"/>
      <c r="AK106" s="102"/>
      <c r="AL106" s="103"/>
      <c r="AM106" s="104"/>
      <c r="AN106" s="62" t="str">
        <f>AG105</f>
        <v>-</v>
      </c>
    </row>
    <row r="107" ht="27.0" customHeight="1">
      <c r="A107" s="55" t="s">
        <v>61</v>
      </c>
      <c r="B107" s="225"/>
      <c r="C107" s="106" t="str">
        <f>IF(COUNTBLANK(I99:I102)=0,IF(I99&gt;I100,C100,C99),"-")</f>
        <v>-</v>
      </c>
      <c r="G107" s="107"/>
      <c r="H107" s="108"/>
      <c r="I107" s="109"/>
      <c r="J107" s="62" t="str">
        <f>C108</f>
        <v>Office</v>
      </c>
      <c r="K107" s="55" t="s">
        <v>61</v>
      </c>
      <c r="L107" s="229"/>
      <c r="M107" s="106" t="str">
        <f>IF(COUNTBLANK(S99:S102)=0,IF(S99&gt;S100,M100,M99),"-")</f>
        <v>-</v>
      </c>
      <c r="Q107" s="107"/>
      <c r="R107" s="108"/>
      <c r="S107" s="111"/>
      <c r="T107" s="62" t="str">
        <f>M108</f>
        <v>Office</v>
      </c>
      <c r="U107" s="55" t="s">
        <v>61</v>
      </c>
      <c r="V107" s="231"/>
      <c r="W107" s="106" t="str">
        <f>IF(COUNTBLANK(AC99:AC102)=0,IF(AC99&gt;AC100,W100,W99),"-")</f>
        <v>-</v>
      </c>
      <c r="AA107" s="107"/>
      <c r="AB107" s="108"/>
      <c r="AC107" s="113"/>
      <c r="AD107" s="62" t="str">
        <f>W108</f>
        <v>Office</v>
      </c>
      <c r="AE107" s="55"/>
      <c r="AF107" s="233"/>
      <c r="AG107" s="106" t="str">
        <f>IF(COUNTBLANK(AM99:AM102)=0,IF(AM99&gt;AM100,AG100,AG99),"-")</f>
        <v>-</v>
      </c>
      <c r="AK107" s="107"/>
      <c r="AL107" s="108"/>
      <c r="AM107" s="115"/>
      <c r="AN107" s="62" t="str">
        <f>AG108</f>
        <v>Office</v>
      </c>
    </row>
    <row r="108" ht="27.0" customHeight="1">
      <c r="A108" s="55" t="s">
        <v>61</v>
      </c>
      <c r="B108" s="116"/>
      <c r="C108" s="117" t="str">
        <f>IFERROR(VLOOKUP("5D",$G$8:$N$71,3,FALSE))</f>
        <v>Office</v>
      </c>
      <c r="G108" s="118"/>
      <c r="H108" s="172"/>
      <c r="I108" s="173"/>
      <c r="J108" s="62"/>
      <c r="K108" s="55" t="s">
        <v>61</v>
      </c>
      <c r="L108" s="121"/>
      <c r="M108" s="122" t="str">
        <f>IFERROR(VLOOKUP("6D",$G$8:$N$71,3,FALSE))</f>
        <v>Office</v>
      </c>
      <c r="N108" s="123"/>
      <c r="O108" s="123"/>
      <c r="P108" s="123"/>
      <c r="Q108" s="124"/>
      <c r="R108" s="125"/>
      <c r="S108" s="126"/>
      <c r="T108" s="62" t="str">
        <f>M107</f>
        <v>-</v>
      </c>
      <c r="U108" s="55" t="s">
        <v>61</v>
      </c>
      <c r="V108" s="127"/>
      <c r="W108" s="128" t="str">
        <f>IFERROR(VLOOKUP("7D",$G$8:$N$71,3,FALSE))</f>
        <v>Office</v>
      </c>
      <c r="X108" s="129"/>
      <c r="Y108" s="129"/>
      <c r="Z108" s="129"/>
      <c r="AA108" s="130"/>
      <c r="AB108" s="131"/>
      <c r="AC108" s="132"/>
      <c r="AD108" s="62" t="str">
        <f>W107</f>
        <v>-</v>
      </c>
      <c r="AE108" s="55"/>
      <c r="AF108" s="133"/>
      <c r="AG108" s="134" t="str">
        <f>IFERROR(VLOOKUP("8D",$G$8:$N$71,3,FALSE))</f>
        <v>Office</v>
      </c>
      <c r="AK108" s="135"/>
      <c r="AL108" s="177"/>
      <c r="AM108" s="178"/>
      <c r="AN108" s="62" t="str">
        <f>AG107</f>
        <v>-</v>
      </c>
    </row>
    <row r="109" ht="13.5" customHeight="1">
      <c r="A109" s="138"/>
      <c r="B109" s="139" t="s">
        <v>58</v>
      </c>
      <c r="C109" s="140" t="s">
        <v>5</v>
      </c>
      <c r="D109" s="141"/>
      <c r="E109" s="141"/>
      <c r="F109" s="141"/>
      <c r="G109" s="142"/>
      <c r="H109" s="143" t="s">
        <v>55</v>
      </c>
      <c r="I109" s="144"/>
      <c r="J109" s="145"/>
      <c r="K109" s="138"/>
      <c r="L109" s="146" t="s">
        <v>58</v>
      </c>
      <c r="M109" s="147" t="s">
        <v>5</v>
      </c>
      <c r="N109" s="148"/>
      <c r="O109" s="148"/>
      <c r="P109" s="148"/>
      <c r="Q109" s="149"/>
      <c r="R109" s="150" t="s">
        <v>55</v>
      </c>
      <c r="S109" s="151"/>
      <c r="T109" s="145"/>
      <c r="U109" s="138"/>
      <c r="V109" s="152" t="s">
        <v>58</v>
      </c>
      <c r="W109" s="153" t="s">
        <v>5</v>
      </c>
      <c r="X109" s="154"/>
      <c r="Y109" s="154"/>
      <c r="Z109" s="154"/>
      <c r="AA109" s="155"/>
      <c r="AB109" s="156" t="s">
        <v>55</v>
      </c>
      <c r="AC109" s="157"/>
      <c r="AD109" s="145"/>
      <c r="AE109" s="138"/>
      <c r="AF109" s="179" t="s">
        <v>58</v>
      </c>
      <c r="AG109" s="180" t="s">
        <v>5</v>
      </c>
      <c r="AH109" s="181"/>
      <c r="AI109" s="181"/>
      <c r="AJ109" s="181"/>
      <c r="AK109" s="182"/>
      <c r="AL109" s="183" t="s">
        <v>55</v>
      </c>
      <c r="AM109" s="184"/>
      <c r="AN109" s="145"/>
    </row>
    <row r="110" ht="27.0" customHeight="1">
      <c r="A110" s="164"/>
      <c r="B110" s="49" t="str">
        <f>B87</f>
        <v>BARRAGES : 15H45 - 17H15</v>
      </c>
      <c r="C110" s="165"/>
      <c r="D110" s="165"/>
      <c r="E110" s="165"/>
      <c r="F110" s="165"/>
      <c r="G110" s="165"/>
      <c r="H110" s="50" t="s">
        <v>54</v>
      </c>
      <c r="I110" s="51" t="s">
        <v>55</v>
      </c>
      <c r="J110" s="164"/>
      <c r="K110" s="164"/>
      <c r="L110" s="166" t="str">
        <f>B110</f>
        <v>BARRAGES : 15H45 - 17H15</v>
      </c>
      <c r="M110" s="165"/>
      <c r="N110" s="165"/>
      <c r="O110" s="165"/>
      <c r="P110" s="165"/>
      <c r="Q110" s="165"/>
      <c r="R110" s="50" t="s">
        <v>54</v>
      </c>
      <c r="S110" s="51" t="s">
        <v>55</v>
      </c>
      <c r="T110" s="164"/>
      <c r="U110" s="164"/>
      <c r="V110" s="167" t="str">
        <f>B110</f>
        <v>BARRAGES : 15H45 - 17H15</v>
      </c>
      <c r="W110" s="165"/>
      <c r="X110" s="165"/>
      <c r="Y110" s="165"/>
      <c r="Z110" s="165"/>
      <c r="AA110" s="165"/>
      <c r="AB110" s="50" t="s">
        <v>54</v>
      </c>
      <c r="AC110" s="51" t="s">
        <v>55</v>
      </c>
      <c r="AD110" s="164"/>
      <c r="AE110" s="164"/>
      <c r="AF110" s="168" t="str">
        <f>B110</f>
        <v>BARRAGES : 15H45 - 17H15</v>
      </c>
      <c r="AG110" s="165"/>
      <c r="AH110" s="165"/>
      <c r="AI110" s="165"/>
      <c r="AJ110" s="165"/>
      <c r="AK110" s="165"/>
      <c r="AL110" s="50" t="s">
        <v>54</v>
      </c>
      <c r="AM110" s="51" t="s">
        <v>55</v>
      </c>
      <c r="AN110" s="164"/>
    </row>
    <row r="111" ht="27.0" customHeight="1">
      <c r="A111" s="55" t="s">
        <v>63</v>
      </c>
      <c r="B111" s="56">
        <v>57.0</v>
      </c>
      <c r="C111" s="57" t="str">
        <f>IF(COUNTBLANK(I105:I108)=0,IF(I105&gt;I106,C106,C105),"-")</f>
        <v>-</v>
      </c>
      <c r="D111" s="58"/>
      <c r="E111" s="58"/>
      <c r="F111" s="58"/>
      <c r="G111" s="59"/>
      <c r="H111" s="60"/>
      <c r="I111" s="61"/>
      <c r="J111" s="62"/>
      <c r="K111" s="55"/>
      <c r="L111" s="63">
        <v>54.0</v>
      </c>
      <c r="M111" s="64" t="str">
        <f>IF(COUNTBLANK(S105:S108)=0,IF(S105&gt;S106,M106,M105),"-")</f>
        <v>-</v>
      </c>
      <c r="N111" s="65"/>
      <c r="O111" s="65"/>
      <c r="P111" s="65"/>
      <c r="Q111" s="66"/>
      <c r="R111" s="67"/>
      <c r="S111" s="68"/>
      <c r="T111" s="62"/>
      <c r="U111" s="55"/>
      <c r="V111" s="69">
        <v>59.0</v>
      </c>
      <c r="W111" s="70" t="str">
        <f>IF(COUNTBLANK(AC105:AC108)=0,IF(AC105&gt;AC106,W106,W105),"-")</f>
        <v>-</v>
      </c>
      <c r="X111" s="71"/>
      <c r="Y111" s="71"/>
      <c r="Z111" s="71"/>
      <c r="AA111" s="72"/>
      <c r="AB111" s="73"/>
      <c r="AC111" s="74"/>
      <c r="AD111" s="62"/>
      <c r="AE111" s="55"/>
      <c r="AF111" s="75">
        <v>60.0</v>
      </c>
      <c r="AG111" s="76" t="str">
        <f>IF(COUNTBLANK(AM105:AM108)=0,IF(AM105&gt;AM106,AG106,AG105),"-")</f>
        <v>-</v>
      </c>
      <c r="AH111" s="77"/>
      <c r="AI111" s="77"/>
      <c r="AJ111" s="77"/>
      <c r="AK111" s="78"/>
      <c r="AL111" s="79"/>
      <c r="AM111" s="80"/>
      <c r="AN111" s="62" t="str">
        <f>AG112</f>
        <v>-</v>
      </c>
    </row>
    <row r="112" ht="27.0" customHeight="1">
      <c r="A112" s="55" t="s">
        <v>63</v>
      </c>
      <c r="B112" s="116"/>
      <c r="C112" s="169" t="str">
        <f>IF(COUNTBLANK(I105:I108)=0,IF(I107&gt;I108,C107,C108),"-")</f>
        <v>-</v>
      </c>
      <c r="D112" s="170"/>
      <c r="E112" s="170"/>
      <c r="F112" s="170"/>
      <c r="G112" s="171"/>
      <c r="H112" s="172"/>
      <c r="I112" s="173"/>
      <c r="J112" s="62"/>
      <c r="K112" s="55"/>
      <c r="L112" s="121"/>
      <c r="M112" s="122" t="str">
        <f>IF(COUNTBLANK(S105:S108)=0,IF(S107&gt;S108,M107,M108),"-")</f>
        <v>-</v>
      </c>
      <c r="N112" s="123"/>
      <c r="O112" s="123"/>
      <c r="P112" s="123"/>
      <c r="Q112" s="124"/>
      <c r="R112" s="125"/>
      <c r="S112" s="126"/>
      <c r="T112" s="62"/>
      <c r="U112" s="55"/>
      <c r="V112" s="127"/>
      <c r="W112" s="128" t="str">
        <f>IF(COUNTBLANK(AC105:AC108)=0,IF(AC107&gt;AC108,W107,W108),"-")</f>
        <v>-</v>
      </c>
      <c r="X112" s="129"/>
      <c r="Y112" s="129"/>
      <c r="Z112" s="129"/>
      <c r="AA112" s="130"/>
      <c r="AB112" s="131"/>
      <c r="AC112" s="132"/>
      <c r="AD112" s="62"/>
      <c r="AE112" s="55"/>
      <c r="AF112" s="133"/>
      <c r="AG112" s="174" t="str">
        <f>IF(COUNTBLANK(AM105:AM108)=0,IF(AM107&gt;AM108,AG107,AG108),"-")</f>
        <v>-</v>
      </c>
      <c r="AH112" s="175"/>
      <c r="AI112" s="175"/>
      <c r="AJ112" s="175"/>
      <c r="AK112" s="176"/>
      <c r="AL112" s="177"/>
      <c r="AM112" s="178"/>
      <c r="AN112" s="62" t="str">
        <f>AG111</f>
        <v>-</v>
      </c>
    </row>
    <row r="113" ht="13.5" customHeight="1">
      <c r="A113" s="187"/>
      <c r="B113" s="139" t="s">
        <v>58</v>
      </c>
      <c r="C113" s="140" t="s">
        <v>5</v>
      </c>
      <c r="D113" s="141"/>
      <c r="E113" s="141"/>
      <c r="F113" s="141"/>
      <c r="G113" s="142"/>
      <c r="H113" s="143" t="s">
        <v>55</v>
      </c>
      <c r="I113" s="144"/>
      <c r="J113" s="188"/>
      <c r="K113" s="187"/>
      <c r="L113" s="146" t="s">
        <v>58</v>
      </c>
      <c r="M113" s="147" t="s">
        <v>5</v>
      </c>
      <c r="N113" s="148"/>
      <c r="O113" s="148"/>
      <c r="P113" s="148"/>
      <c r="Q113" s="149"/>
      <c r="R113" s="150" t="s">
        <v>55</v>
      </c>
      <c r="S113" s="151"/>
      <c r="T113" s="188"/>
      <c r="U113" s="187"/>
      <c r="V113" s="152" t="s">
        <v>58</v>
      </c>
      <c r="W113" s="153" t="s">
        <v>5</v>
      </c>
      <c r="X113" s="154"/>
      <c r="Y113" s="154"/>
      <c r="Z113" s="154"/>
      <c r="AA113" s="155"/>
      <c r="AB113" s="156" t="s">
        <v>55</v>
      </c>
      <c r="AC113" s="157"/>
      <c r="AD113" s="188"/>
      <c r="AE113" s="187"/>
      <c r="AF113" s="179" t="s">
        <v>58</v>
      </c>
      <c r="AG113" s="180" t="s">
        <v>5</v>
      </c>
      <c r="AH113" s="181"/>
      <c r="AI113" s="181"/>
      <c r="AJ113" s="181"/>
      <c r="AK113" s="182"/>
      <c r="AL113" s="183" t="s">
        <v>55</v>
      </c>
      <c r="AM113" s="184"/>
      <c r="AN113" s="188"/>
    </row>
    <row r="114" ht="27.0" customHeight="1">
      <c r="A114" s="189"/>
      <c r="B114" s="190"/>
      <c r="C114" s="191"/>
      <c r="D114" s="191"/>
      <c r="E114" s="191"/>
      <c r="F114" s="191"/>
      <c r="G114" s="191"/>
      <c r="H114" s="191"/>
      <c r="I114" s="192"/>
      <c r="J114" s="189"/>
      <c r="K114" s="189"/>
      <c r="L114" s="190"/>
      <c r="M114" s="191"/>
      <c r="N114" s="191"/>
      <c r="O114" s="191"/>
      <c r="P114" s="191"/>
      <c r="Q114" s="191"/>
      <c r="R114" s="191"/>
      <c r="S114" s="191"/>
      <c r="T114" s="189"/>
      <c r="U114" s="189"/>
      <c r="V114" s="190"/>
      <c r="W114" s="191"/>
      <c r="X114" s="191"/>
      <c r="Y114" s="191"/>
      <c r="Z114" s="191"/>
      <c r="AA114" s="191"/>
      <c r="AB114" s="191"/>
      <c r="AC114" s="191"/>
      <c r="AD114" s="189"/>
      <c r="AE114" s="189"/>
      <c r="AF114" s="190"/>
      <c r="AG114" s="191"/>
      <c r="AH114" s="191"/>
      <c r="AI114" s="191"/>
      <c r="AJ114" s="191"/>
      <c r="AK114" s="191"/>
      <c r="AL114" s="191"/>
      <c r="AM114" s="191"/>
      <c r="AN114" s="189"/>
    </row>
    <row r="115" ht="27.0" customHeight="1">
      <c r="A115" s="8"/>
      <c r="B115" s="193" t="s">
        <v>802</v>
      </c>
      <c r="C115" s="194" t="str">
        <f>IF(COUNTBLANK(I105:I108)=0,IF(I105&gt;I106,C105,C106),"-")</f>
        <v>-</v>
      </c>
      <c r="D115" s="58"/>
      <c r="E115" s="58"/>
      <c r="F115" s="58"/>
      <c r="G115" s="58"/>
      <c r="H115" s="195"/>
      <c r="I115" s="196"/>
      <c r="J115" s="8"/>
      <c r="K115" s="8"/>
      <c r="L115" s="197" t="s">
        <v>803</v>
      </c>
      <c r="M115" s="198" t="str">
        <f>IF(COUNTBLANK(S105:S108)=0,IF(S105&gt;S106,M105,M106),"-")</f>
        <v>-</v>
      </c>
      <c r="N115" s="65"/>
      <c r="O115" s="65"/>
      <c r="P115" s="65"/>
      <c r="Q115" s="65"/>
      <c r="R115" s="199"/>
      <c r="S115" s="200"/>
      <c r="T115" s="8"/>
      <c r="U115" s="8"/>
      <c r="V115" s="201" t="s">
        <v>804</v>
      </c>
      <c r="W115" s="202" t="str">
        <f>IF(COUNTBLANK(AC105:AC108)=0,IF(AC105&gt;AC106,W105,W106),"-")</f>
        <v>-</v>
      </c>
      <c r="X115" s="71"/>
      <c r="Y115" s="71"/>
      <c r="Z115" s="71"/>
      <c r="AA115" s="71"/>
      <c r="AB115" s="203"/>
      <c r="AC115" s="204"/>
      <c r="AD115" s="8"/>
      <c r="AE115" s="8"/>
      <c r="AF115" s="205" t="s">
        <v>805</v>
      </c>
      <c r="AG115" s="206" t="str">
        <f>IF(COUNTBLANK(AM105:AM108)=0,IF(AM105&gt;AM106,AG105,AG106),"-")</f>
        <v>-</v>
      </c>
      <c r="AH115" s="77"/>
      <c r="AI115" s="77"/>
      <c r="AJ115" s="77"/>
      <c r="AK115" s="77"/>
      <c r="AL115" s="207"/>
      <c r="AM115" s="208"/>
      <c r="AN115" s="8"/>
    </row>
    <row r="116" ht="27.0" customHeight="1">
      <c r="A116" s="8"/>
      <c r="B116" s="209" t="s">
        <v>806</v>
      </c>
      <c r="C116" s="210" t="str">
        <f>IF(COUNTBLANK(I111:I112)=0,IF(I111&gt;I112,C111,C112),"-")</f>
        <v>-</v>
      </c>
      <c r="H116" s="211"/>
      <c r="I116" s="212"/>
      <c r="J116" s="8"/>
      <c r="K116" s="8"/>
      <c r="L116" s="213" t="s">
        <v>807</v>
      </c>
      <c r="M116" s="214" t="str">
        <f>IF(COUNTBLANK(S111:S112)=0,IF(S111&gt;S112,M111,M112),"-")</f>
        <v>-</v>
      </c>
      <c r="R116" s="215"/>
      <c r="S116" s="216"/>
      <c r="T116" s="8"/>
      <c r="U116" s="8"/>
      <c r="V116" s="217" t="s">
        <v>808</v>
      </c>
      <c r="W116" s="218" t="str">
        <f>IF(COUNTBLANK(AC111:AC112)=0,IF(AC111&gt;AC112,W111,W112),"-")</f>
        <v>-</v>
      </c>
      <c r="AB116" s="219"/>
      <c r="AC116" s="220"/>
      <c r="AD116" s="8"/>
      <c r="AE116" s="8"/>
      <c r="AF116" s="221" t="s">
        <v>809</v>
      </c>
      <c r="AG116" s="222" t="str">
        <f>IF(COUNTBLANK(AM111:AM112)=0,IF(AM111&gt;AM112,AG111,AG112),"-")</f>
        <v>-</v>
      </c>
      <c r="AL116" s="223"/>
      <c r="AM116" s="224"/>
      <c r="AN116" s="8"/>
    </row>
    <row r="117" ht="27.0" customHeight="1">
      <c r="A117" s="8"/>
      <c r="B117" s="225" t="s">
        <v>810</v>
      </c>
      <c r="C117" s="226" t="str">
        <f>IF(COUNTBLANK(I111:I112)=0,IF(I111&gt;I112,C112,C111),"-")</f>
        <v>-</v>
      </c>
      <c r="H117" s="227"/>
      <c r="I117" s="228"/>
      <c r="J117" s="8"/>
      <c r="K117" s="8"/>
      <c r="L117" s="229" t="s">
        <v>811</v>
      </c>
      <c r="M117" s="226" t="str">
        <f>IF(COUNTBLANK(S111:S112)=0,IF(S111&gt;S112,M112,M111),"-")</f>
        <v>-</v>
      </c>
      <c r="R117" s="227"/>
      <c r="S117" s="230"/>
      <c r="T117" s="8"/>
      <c r="U117" s="8"/>
      <c r="V117" s="231" t="s">
        <v>812</v>
      </c>
      <c r="W117" s="226" t="str">
        <f>IF(COUNTBLANK(AC111:AC112)=0,IF(AC111&gt;AC112,W112,W111),"-")</f>
        <v>-</v>
      </c>
      <c r="AB117" s="227"/>
      <c r="AC117" s="232"/>
      <c r="AD117" s="8"/>
      <c r="AE117" s="8"/>
      <c r="AF117" s="233" t="s">
        <v>813</v>
      </c>
      <c r="AG117" s="226" t="str">
        <f>IF(COUNTBLANK(AM111:AM112)=0,IF(AM111&gt;AM112,AG112,AG111),"-")</f>
        <v>-</v>
      </c>
      <c r="AL117" s="227"/>
      <c r="AM117" s="234"/>
      <c r="AN117" s="8"/>
    </row>
    <row r="118" ht="27.0" customHeight="1">
      <c r="A118" s="8"/>
      <c r="B118" s="235" t="s">
        <v>814</v>
      </c>
      <c r="C118" s="236" t="str">
        <f>IF(COUNTBLANK(I105:I108)=0,IF(I107&gt;I108,C108,C107),"-")</f>
        <v>-</v>
      </c>
      <c r="D118" s="170"/>
      <c r="E118" s="170"/>
      <c r="F118" s="170"/>
      <c r="G118" s="170"/>
      <c r="H118" s="237"/>
      <c r="I118" s="238"/>
      <c r="J118" s="8"/>
      <c r="K118" s="8"/>
      <c r="L118" s="239" t="s">
        <v>815</v>
      </c>
      <c r="M118" s="240" t="str">
        <f>IF(COUNTBLANK(S105:S108)=0,IF(S107&gt;S108,M108,M107),"-")</f>
        <v>-</v>
      </c>
      <c r="N118" s="123"/>
      <c r="O118" s="123"/>
      <c r="P118" s="123"/>
      <c r="Q118" s="123"/>
      <c r="R118" s="241"/>
      <c r="S118" s="242"/>
      <c r="T118" s="8"/>
      <c r="U118" s="8"/>
      <c r="V118" s="243" t="s">
        <v>816</v>
      </c>
      <c r="W118" s="244" t="str">
        <f>IF(COUNTBLANK(AC105:AC108)=0,IF(AC107&gt;AC108,W108,W107),"-")</f>
        <v>-</v>
      </c>
      <c r="X118" s="129"/>
      <c r="Y118" s="129"/>
      <c r="Z118" s="129"/>
      <c r="AA118" s="129"/>
      <c r="AB118" s="245"/>
      <c r="AC118" s="246"/>
      <c r="AD118" s="8"/>
      <c r="AE118" s="8"/>
      <c r="AF118" s="247" t="s">
        <v>817</v>
      </c>
      <c r="AG118" s="248" t="str">
        <f>IF(COUNTBLANK(AM105:AM108)=0,IF(AM107&gt;AM108,AG108,AG107),"-")</f>
        <v>-</v>
      </c>
      <c r="AH118" s="175"/>
      <c r="AI118" s="175"/>
      <c r="AJ118" s="175"/>
      <c r="AK118" s="175"/>
      <c r="AL118" s="249"/>
      <c r="AM118" s="250"/>
      <c r="AN118" s="8"/>
    </row>
    <row r="119" ht="27.0" customHeight="1">
      <c r="A119" s="251"/>
      <c r="B119" s="251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</row>
    <row r="120" ht="27.0" customHeight="1">
      <c r="A120" s="251"/>
      <c r="B120" s="40" t="s">
        <v>818</v>
      </c>
      <c r="C120" s="41"/>
      <c r="D120" s="41"/>
      <c r="E120" s="41"/>
      <c r="F120" s="41"/>
      <c r="G120" s="41"/>
      <c r="H120" s="41"/>
      <c r="I120" s="41"/>
      <c r="J120" s="39"/>
      <c r="K120" s="39"/>
      <c r="L120" s="42" t="s">
        <v>819</v>
      </c>
      <c r="M120" s="43"/>
      <c r="N120" s="43"/>
      <c r="O120" s="43"/>
      <c r="P120" s="43"/>
      <c r="Q120" s="43"/>
      <c r="R120" s="43"/>
      <c r="S120" s="43"/>
      <c r="T120" s="39"/>
      <c r="U120" s="39"/>
      <c r="V120" s="44" t="s">
        <v>820</v>
      </c>
      <c r="W120" s="45"/>
      <c r="X120" s="45"/>
      <c r="Y120" s="45"/>
      <c r="Z120" s="45"/>
      <c r="AA120" s="45"/>
      <c r="AB120" s="45"/>
      <c r="AC120" s="45"/>
      <c r="AD120" s="39"/>
      <c r="AE120" s="39"/>
      <c r="AF120" s="46" t="s">
        <v>821</v>
      </c>
      <c r="AG120" s="47"/>
      <c r="AH120" s="47"/>
      <c r="AI120" s="47"/>
      <c r="AJ120" s="47"/>
      <c r="AK120" s="47"/>
      <c r="AL120" s="47"/>
      <c r="AM120" s="47"/>
      <c r="AN120" s="251"/>
    </row>
    <row r="121" ht="27.0" customHeight="1">
      <c r="A121" s="251"/>
      <c r="B121" s="49" t="str">
        <f>B98</f>
        <v>PARTIE 1 : 08H00 - 09H30</v>
      </c>
      <c r="C121" s="48"/>
      <c r="D121" s="48"/>
      <c r="E121" s="48"/>
      <c r="F121" s="48"/>
      <c r="G121" s="48"/>
      <c r="H121" s="50" t="s">
        <v>54</v>
      </c>
      <c r="I121" s="51" t="s">
        <v>55</v>
      </c>
      <c r="J121" s="48"/>
      <c r="K121" s="48"/>
      <c r="L121" s="52" t="str">
        <f>B121</f>
        <v>PARTIE 1 : 08H00 - 09H30</v>
      </c>
      <c r="M121" s="48"/>
      <c r="N121" s="48"/>
      <c r="O121" s="48"/>
      <c r="P121" s="48"/>
      <c r="Q121" s="48"/>
      <c r="R121" s="50" t="s">
        <v>54</v>
      </c>
      <c r="S121" s="51" t="s">
        <v>55</v>
      </c>
      <c r="T121" s="48"/>
      <c r="U121" s="48"/>
      <c r="V121" s="53" t="str">
        <f>B121</f>
        <v>PARTIE 1 : 08H00 - 09H30</v>
      </c>
      <c r="W121" s="48"/>
      <c r="X121" s="48"/>
      <c r="Y121" s="48"/>
      <c r="Z121" s="48"/>
      <c r="AA121" s="48"/>
      <c r="AB121" s="50" t="s">
        <v>54</v>
      </c>
      <c r="AC121" s="51" t="s">
        <v>55</v>
      </c>
      <c r="AD121" s="48"/>
      <c r="AE121" s="48"/>
      <c r="AF121" s="54" t="str">
        <f>B121</f>
        <v>PARTIE 1 : 08H00 - 09H30</v>
      </c>
      <c r="AG121" s="48"/>
      <c r="AH121" s="48"/>
      <c r="AI121" s="48"/>
      <c r="AJ121" s="48"/>
      <c r="AK121" s="48"/>
      <c r="AL121" s="50" t="s">
        <v>54</v>
      </c>
      <c r="AM121" s="51" t="s">
        <v>55</v>
      </c>
      <c r="AN121" s="251"/>
    </row>
    <row r="122" ht="27.0" customHeight="1">
      <c r="A122" s="251"/>
      <c r="B122" s="56">
        <v>57.0</v>
      </c>
      <c r="C122" s="57" t="str">
        <f>IFERROR(VLOOKUP("9A",$G$8:$N$71,3,FALSE))</f>
        <v>ROMAND Stéphane</v>
      </c>
      <c r="D122" s="58"/>
      <c r="E122" s="58"/>
      <c r="F122" s="58"/>
      <c r="G122" s="59"/>
      <c r="H122" s="60"/>
      <c r="I122" s="61"/>
      <c r="J122" s="62"/>
      <c r="K122" s="55"/>
      <c r="L122" s="63">
        <v>58.0</v>
      </c>
      <c r="M122" s="64" t="str">
        <f>IFERROR(VLOOKUP("10A",$G$8:$N$71,3,FALSE))</f>
        <v>TRONCY Pascal</v>
      </c>
      <c r="N122" s="65"/>
      <c r="O122" s="65"/>
      <c r="P122" s="65"/>
      <c r="Q122" s="66"/>
      <c r="R122" s="67"/>
      <c r="S122" s="68"/>
      <c r="T122" s="62"/>
      <c r="U122" s="55"/>
      <c r="V122" s="69">
        <v>59.0</v>
      </c>
      <c r="W122" s="70" t="str">
        <f>IFERROR(VLOOKUP("11A",$G$8:$N$71,3,FALSE))</f>
        <v>CHARRIOT Franck</v>
      </c>
      <c r="X122" s="71"/>
      <c r="Y122" s="71"/>
      <c r="Z122" s="71"/>
      <c r="AA122" s="72"/>
      <c r="AB122" s="73"/>
      <c r="AC122" s="74"/>
      <c r="AD122" s="62"/>
      <c r="AE122" s="55"/>
      <c r="AF122" s="75">
        <v>60.0</v>
      </c>
      <c r="AG122" s="76" t="str">
        <f>IFERROR(VLOOKUP("12A",$G$8:$N$71,3,FALSE))</f>
        <v>GUERPILLON Yohann</v>
      </c>
      <c r="AH122" s="77"/>
      <c r="AI122" s="77"/>
      <c r="AJ122" s="77"/>
      <c r="AK122" s="78"/>
      <c r="AL122" s="79"/>
      <c r="AM122" s="80"/>
      <c r="AN122" s="251"/>
    </row>
    <row r="123" ht="27.0" customHeight="1">
      <c r="A123" s="251"/>
      <c r="B123" s="81"/>
      <c r="C123" s="82" t="str">
        <f>IFERROR(VLOOKUP("9B",$G$8:$N$71,3,FALSE))</f>
        <v>LOUIS Jean-Marc</v>
      </c>
      <c r="D123" s="83"/>
      <c r="E123" s="83"/>
      <c r="F123" s="83"/>
      <c r="G123" s="84"/>
      <c r="H123" s="85"/>
      <c r="I123" s="86"/>
      <c r="J123" s="62"/>
      <c r="K123" s="55"/>
      <c r="L123" s="87"/>
      <c r="M123" s="88" t="str">
        <f>IFERROR(VLOOKUP("10B",$G$8:$N$71,3,FALSE))</f>
        <v>TOLMOS Valentin</v>
      </c>
      <c r="N123" s="89"/>
      <c r="O123" s="89"/>
      <c r="P123" s="89"/>
      <c r="Q123" s="90"/>
      <c r="R123" s="91"/>
      <c r="S123" s="92"/>
      <c r="T123" s="62"/>
      <c r="U123" s="55"/>
      <c r="V123" s="93"/>
      <c r="W123" s="94" t="str">
        <f>IFERROR(VLOOKUP("11B",$G$8:$N$71,3,FALSE))</f>
        <v>LAISSUS Alain</v>
      </c>
      <c r="X123" s="95"/>
      <c r="Y123" s="95"/>
      <c r="Z123" s="95"/>
      <c r="AA123" s="96"/>
      <c r="AB123" s="97"/>
      <c r="AC123" s="98"/>
      <c r="AD123" s="62"/>
      <c r="AE123" s="55"/>
      <c r="AF123" s="99"/>
      <c r="AG123" s="100" t="str">
        <f>IFERROR(VLOOKUP("12B",$G$8:$N$71,3,FALSE))</f>
        <v>ECOCHARD Patrick</v>
      </c>
      <c r="AH123" s="101"/>
      <c r="AI123" s="101"/>
      <c r="AJ123" s="101"/>
      <c r="AK123" s="102"/>
      <c r="AL123" s="103"/>
      <c r="AM123" s="104"/>
      <c r="AN123" s="251"/>
    </row>
    <row r="124" ht="27.0" customHeight="1">
      <c r="A124" s="251"/>
      <c r="B124" s="225"/>
      <c r="C124" s="106" t="str">
        <f>IFERROR(VLOOKUP("9C",$G$8:$N$71,3,FALSE))</f>
        <v>NOVEL Jean-Claude</v>
      </c>
      <c r="G124" s="107"/>
      <c r="H124" s="108"/>
      <c r="I124" s="109">
        <v>13.0</v>
      </c>
      <c r="J124" s="62" t="str">
        <f>C125</f>
        <v>Office</v>
      </c>
      <c r="K124" s="55" t="s">
        <v>57</v>
      </c>
      <c r="L124" s="229"/>
      <c r="M124" s="106" t="str">
        <f>IFERROR(VLOOKUP("10C",$G$8:$N$71,3,FALSE))</f>
        <v>MARTINEAU Bernard</v>
      </c>
      <c r="Q124" s="107"/>
      <c r="R124" s="108"/>
      <c r="S124" s="111">
        <v>13.0</v>
      </c>
      <c r="T124" s="62" t="str">
        <f>M125</f>
        <v>Office</v>
      </c>
      <c r="U124" s="55" t="s">
        <v>57</v>
      </c>
      <c r="V124" s="231"/>
      <c r="W124" s="106" t="str">
        <f>IFERROR(VLOOKUP("11C",$G$8:$N$71,3,FALSE))</f>
        <v>SIMON Kylian</v>
      </c>
      <c r="AA124" s="107"/>
      <c r="AB124" s="108"/>
      <c r="AC124" s="113">
        <v>13.0</v>
      </c>
      <c r="AD124" s="62" t="str">
        <f>W125</f>
        <v>Office</v>
      </c>
      <c r="AE124" s="55"/>
      <c r="AF124" s="233"/>
      <c r="AG124" s="106" t="str">
        <f>IFERROR(VLOOKUP("12C",$G$8:$N$71,3,FALSE))</f>
        <v>FIAT Brice</v>
      </c>
      <c r="AK124" s="107"/>
      <c r="AL124" s="108"/>
      <c r="AM124" s="115">
        <v>13.0</v>
      </c>
      <c r="AN124" s="251"/>
    </row>
    <row r="125" ht="27.0" customHeight="1">
      <c r="A125" s="251"/>
      <c r="B125" s="116"/>
      <c r="C125" s="117" t="str">
        <f>IFERROR(VLOOKUP("9D",$G$8:$N$71,3,FALSE))</f>
        <v>Office</v>
      </c>
      <c r="G125" s="118"/>
      <c r="H125" s="119"/>
      <c r="I125" s="120">
        <v>7.0</v>
      </c>
      <c r="J125" s="62" t="str">
        <f>C124</f>
        <v>NOVEL Jean-Claude</v>
      </c>
      <c r="K125" s="55" t="s">
        <v>57</v>
      </c>
      <c r="L125" s="121"/>
      <c r="M125" s="122" t="str">
        <f>IFERROR(VLOOKUP("10D",$G$8:$N$71,3,FALSE))</f>
        <v>Office</v>
      </c>
      <c r="N125" s="123"/>
      <c r="O125" s="123"/>
      <c r="P125" s="123"/>
      <c r="Q125" s="124"/>
      <c r="R125" s="125"/>
      <c r="S125" s="126">
        <v>7.0</v>
      </c>
      <c r="T125" s="62" t="str">
        <f>M124</f>
        <v>MARTINEAU Bernard</v>
      </c>
      <c r="U125" s="55" t="s">
        <v>57</v>
      </c>
      <c r="V125" s="127"/>
      <c r="W125" s="128" t="str">
        <f>IFERROR(VLOOKUP("11D",$G$8:$N$71,3,FALSE))</f>
        <v>Office</v>
      </c>
      <c r="X125" s="129"/>
      <c r="Y125" s="129"/>
      <c r="Z125" s="129"/>
      <c r="AA125" s="130"/>
      <c r="AB125" s="131"/>
      <c r="AC125" s="132">
        <v>7.0</v>
      </c>
      <c r="AD125" s="62" t="str">
        <f>W124</f>
        <v>SIMON Kylian</v>
      </c>
      <c r="AE125" s="55"/>
      <c r="AF125" s="133"/>
      <c r="AG125" s="134" t="str">
        <f>IFERROR(VLOOKUP("12D",$G$8:$N$71,3,FALSE))</f>
        <v>Office</v>
      </c>
      <c r="AK125" s="135"/>
      <c r="AL125" s="136"/>
      <c r="AM125" s="137">
        <v>7.0</v>
      </c>
      <c r="AN125" s="251"/>
    </row>
    <row r="126" ht="13.5" customHeight="1">
      <c r="A126" s="251"/>
      <c r="B126" s="139" t="s">
        <v>58</v>
      </c>
      <c r="C126" s="140" t="s">
        <v>5</v>
      </c>
      <c r="D126" s="141"/>
      <c r="E126" s="141"/>
      <c r="F126" s="141"/>
      <c r="G126" s="142"/>
      <c r="H126" s="143" t="s">
        <v>55</v>
      </c>
      <c r="I126" s="144"/>
      <c r="J126" s="145"/>
      <c r="K126" s="138"/>
      <c r="L126" s="146" t="s">
        <v>58</v>
      </c>
      <c r="M126" s="147" t="s">
        <v>5</v>
      </c>
      <c r="N126" s="148"/>
      <c r="O126" s="148"/>
      <c r="P126" s="148"/>
      <c r="Q126" s="149"/>
      <c r="R126" s="150" t="s">
        <v>55</v>
      </c>
      <c r="S126" s="151"/>
      <c r="T126" s="145"/>
      <c r="U126" s="138"/>
      <c r="V126" s="152" t="s">
        <v>58</v>
      </c>
      <c r="W126" s="153" t="s">
        <v>5</v>
      </c>
      <c r="X126" s="154"/>
      <c r="Y126" s="154"/>
      <c r="Z126" s="154"/>
      <c r="AA126" s="155"/>
      <c r="AB126" s="156" t="s">
        <v>55</v>
      </c>
      <c r="AC126" s="157"/>
      <c r="AD126" s="145"/>
      <c r="AE126" s="138"/>
      <c r="AF126" s="158" t="s">
        <v>58</v>
      </c>
      <c r="AG126" s="159" t="s">
        <v>5</v>
      </c>
      <c r="AH126" s="160"/>
      <c r="AI126" s="160"/>
      <c r="AJ126" s="160"/>
      <c r="AK126" s="161"/>
      <c r="AL126" s="162" t="s">
        <v>55</v>
      </c>
      <c r="AM126" s="163"/>
      <c r="AN126" s="251"/>
    </row>
    <row r="127" ht="27.0" customHeight="1">
      <c r="A127" s="251"/>
      <c r="B127" s="49" t="str">
        <f>B104</f>
        <v>PARTIE 2 : 10H15 - 11H45</v>
      </c>
      <c r="C127" s="165"/>
      <c r="D127" s="165"/>
      <c r="E127" s="165"/>
      <c r="F127" s="165"/>
      <c r="G127" s="165"/>
      <c r="H127" s="50" t="s">
        <v>54</v>
      </c>
      <c r="I127" s="51" t="s">
        <v>55</v>
      </c>
      <c r="J127" s="164"/>
      <c r="K127" s="164"/>
      <c r="L127" s="166" t="str">
        <f>B127</f>
        <v>PARTIE 2 : 10H15 - 11H45</v>
      </c>
      <c r="M127" s="165"/>
      <c r="N127" s="165"/>
      <c r="O127" s="165"/>
      <c r="P127" s="165"/>
      <c r="Q127" s="165"/>
      <c r="R127" s="50" t="s">
        <v>54</v>
      </c>
      <c r="S127" s="51" t="s">
        <v>55</v>
      </c>
      <c r="T127" s="164"/>
      <c r="U127" s="164"/>
      <c r="V127" s="167" t="str">
        <f>B127</f>
        <v>PARTIE 2 : 10H15 - 11H45</v>
      </c>
      <c r="W127" s="165"/>
      <c r="X127" s="165"/>
      <c r="Y127" s="165"/>
      <c r="Z127" s="165"/>
      <c r="AA127" s="165"/>
      <c r="AB127" s="50" t="s">
        <v>54</v>
      </c>
      <c r="AC127" s="51" t="s">
        <v>55</v>
      </c>
      <c r="AD127" s="164"/>
      <c r="AE127" s="164"/>
      <c r="AF127" s="168" t="str">
        <f>B127</f>
        <v>PARTIE 2 : 10H15 - 11H45</v>
      </c>
      <c r="AG127" s="165"/>
      <c r="AH127" s="165"/>
      <c r="AI127" s="165"/>
      <c r="AJ127" s="165"/>
      <c r="AK127" s="165"/>
      <c r="AL127" s="50" t="s">
        <v>54</v>
      </c>
      <c r="AM127" s="51" t="s">
        <v>55</v>
      </c>
      <c r="AN127" s="251"/>
    </row>
    <row r="128" ht="27.0" customHeight="1">
      <c r="A128" s="251"/>
      <c r="B128" s="56">
        <v>59.0</v>
      </c>
      <c r="C128" s="57" t="str">
        <f>IF(COUNTBLANK(I122:I125)=0,IF(I122&gt;I123,C122,C123),"-")</f>
        <v>-</v>
      </c>
      <c r="D128" s="58"/>
      <c r="E128" s="58"/>
      <c r="F128" s="58"/>
      <c r="G128" s="59"/>
      <c r="H128" s="60"/>
      <c r="I128" s="61"/>
      <c r="J128" s="62"/>
      <c r="K128" s="55"/>
      <c r="L128" s="63">
        <v>60.0</v>
      </c>
      <c r="M128" s="64" t="str">
        <f>IF(COUNTBLANK(S122:S125)=0,IF(S122&gt;S123,M122,M123),"-")</f>
        <v>-</v>
      </c>
      <c r="N128" s="65"/>
      <c r="O128" s="65"/>
      <c r="P128" s="65"/>
      <c r="Q128" s="66"/>
      <c r="R128" s="67"/>
      <c r="S128" s="68"/>
      <c r="T128" s="62" t="str">
        <f>M129</f>
        <v>-</v>
      </c>
      <c r="U128" s="55" t="s">
        <v>60</v>
      </c>
      <c r="V128" s="69">
        <v>61.0</v>
      </c>
      <c r="W128" s="70" t="str">
        <f>IF(COUNTBLANK(AC122:AC125)=0,IF(AC122&gt;AC123,W122,W123),"-")</f>
        <v>-</v>
      </c>
      <c r="X128" s="71"/>
      <c r="Y128" s="71"/>
      <c r="Z128" s="71"/>
      <c r="AA128" s="72"/>
      <c r="AB128" s="73"/>
      <c r="AC128" s="74"/>
      <c r="AD128" s="62"/>
      <c r="AE128" s="55"/>
      <c r="AF128" s="75">
        <v>62.0</v>
      </c>
      <c r="AG128" s="76" t="str">
        <f>IF(COUNTBLANK(AM122:AM125)=0,IF(AM122&gt;AM123,AG122,AG123),"-")</f>
        <v>-</v>
      </c>
      <c r="AH128" s="77"/>
      <c r="AI128" s="77"/>
      <c r="AJ128" s="77"/>
      <c r="AK128" s="78"/>
      <c r="AL128" s="79"/>
      <c r="AM128" s="80"/>
      <c r="AN128" s="251"/>
    </row>
    <row r="129" ht="27.0" customHeight="1">
      <c r="A129" s="251"/>
      <c r="B129" s="81"/>
      <c r="C129" s="82" t="str">
        <f>IF(COUNTBLANK(I122:I125)=0,IF(I124&gt;I125,C124,C125),"-")</f>
        <v>-</v>
      </c>
      <c r="D129" s="83"/>
      <c r="E129" s="83"/>
      <c r="F129" s="83"/>
      <c r="G129" s="84"/>
      <c r="H129" s="85"/>
      <c r="I129" s="86"/>
      <c r="J129" s="62"/>
      <c r="K129" s="55"/>
      <c r="L129" s="87"/>
      <c r="M129" s="88" t="str">
        <f>IF(COUNTBLANK(S122:S125)=0,IF(S124&gt;S125,M124,M125),"-")</f>
        <v>-</v>
      </c>
      <c r="N129" s="89"/>
      <c r="O129" s="89"/>
      <c r="P129" s="89"/>
      <c r="Q129" s="90"/>
      <c r="R129" s="91"/>
      <c r="S129" s="92"/>
      <c r="T129" s="62" t="str">
        <f>M128</f>
        <v>-</v>
      </c>
      <c r="U129" s="55" t="s">
        <v>60</v>
      </c>
      <c r="V129" s="93"/>
      <c r="W129" s="94" t="str">
        <f>IF(COUNTBLANK(AC122:AC125)=0,IF(AC124&gt;AC125,W124,W125),"-")</f>
        <v>-</v>
      </c>
      <c r="X129" s="95"/>
      <c r="Y129" s="95"/>
      <c r="Z129" s="95"/>
      <c r="AA129" s="96"/>
      <c r="AB129" s="97"/>
      <c r="AC129" s="98"/>
      <c r="AD129" s="62"/>
      <c r="AE129" s="55"/>
      <c r="AF129" s="99"/>
      <c r="AG129" s="100" t="str">
        <f>IF(COUNTBLANK(AM122:AM125)=0,IF(AM124&gt;AM125,AG124,AG125),"-")</f>
        <v>-</v>
      </c>
      <c r="AH129" s="101"/>
      <c r="AI129" s="101"/>
      <c r="AJ129" s="101"/>
      <c r="AK129" s="102"/>
      <c r="AL129" s="103"/>
      <c r="AM129" s="104"/>
      <c r="AN129" s="251"/>
    </row>
    <row r="130" ht="27.0" customHeight="1">
      <c r="A130" s="251"/>
      <c r="B130" s="225"/>
      <c r="C130" s="106" t="str">
        <f>IF(COUNTBLANK(I122:I125)=0,IF(I122&gt;I123,C123,C122),"-")</f>
        <v>-</v>
      </c>
      <c r="G130" s="107"/>
      <c r="H130" s="108"/>
      <c r="I130" s="109"/>
      <c r="J130" s="62" t="str">
        <f>C131</f>
        <v>Office</v>
      </c>
      <c r="K130" s="55" t="s">
        <v>61</v>
      </c>
      <c r="L130" s="229"/>
      <c r="M130" s="106" t="str">
        <f>IF(COUNTBLANK(S122:S125)=0,IF(S122&gt;S123,M123,M122),"-")</f>
        <v>-</v>
      </c>
      <c r="Q130" s="107"/>
      <c r="R130" s="108"/>
      <c r="S130" s="111"/>
      <c r="T130" s="62" t="str">
        <f>M131</f>
        <v>Office</v>
      </c>
      <c r="U130" s="55" t="s">
        <v>61</v>
      </c>
      <c r="V130" s="231"/>
      <c r="W130" s="106" t="str">
        <f>IF(COUNTBLANK(AC122:AC125)=0,IF(AC122&gt;AC123,W123,W122),"-")</f>
        <v>-</v>
      </c>
      <c r="AA130" s="107"/>
      <c r="AB130" s="108"/>
      <c r="AC130" s="113"/>
      <c r="AD130" s="62" t="str">
        <f>W131</f>
        <v>Office</v>
      </c>
      <c r="AE130" s="55"/>
      <c r="AF130" s="233"/>
      <c r="AG130" s="106" t="str">
        <f>IF(COUNTBLANK(AM122:AM125)=0,IF(AM122&gt;AM123,AG123,AG122),"-")</f>
        <v>-</v>
      </c>
      <c r="AK130" s="107"/>
      <c r="AL130" s="108"/>
      <c r="AM130" s="115"/>
      <c r="AN130" s="251"/>
    </row>
    <row r="131" ht="27.0" customHeight="1">
      <c r="A131" s="251"/>
      <c r="B131" s="116"/>
      <c r="C131" s="117" t="str">
        <f>IFERROR(VLOOKUP("9D",$G$8:$N$71,3,FALSE))</f>
        <v>Office</v>
      </c>
      <c r="G131" s="118"/>
      <c r="H131" s="172"/>
      <c r="I131" s="173"/>
      <c r="J131" s="62" t="str">
        <f>C130</f>
        <v>-</v>
      </c>
      <c r="K131" s="55" t="s">
        <v>61</v>
      </c>
      <c r="L131" s="121"/>
      <c r="M131" s="122" t="str">
        <f>IFERROR(VLOOKUP("10D",$G$8:$N$71,3,FALSE))</f>
        <v>Office</v>
      </c>
      <c r="N131" s="123"/>
      <c r="O131" s="123"/>
      <c r="P131" s="123"/>
      <c r="Q131" s="124"/>
      <c r="R131" s="125"/>
      <c r="S131" s="126"/>
      <c r="T131" s="62" t="str">
        <f>M130</f>
        <v>-</v>
      </c>
      <c r="U131" s="55" t="s">
        <v>61</v>
      </c>
      <c r="V131" s="127"/>
      <c r="W131" s="128" t="str">
        <f>IFERROR(VLOOKUP("11D",$G$8:$N$71,3,FALSE))</f>
        <v>Office</v>
      </c>
      <c r="X131" s="129"/>
      <c r="Y131" s="129"/>
      <c r="Z131" s="129"/>
      <c r="AA131" s="130"/>
      <c r="AB131" s="131"/>
      <c r="AC131" s="132"/>
      <c r="AD131" s="62" t="str">
        <f>W130</f>
        <v>-</v>
      </c>
      <c r="AE131" s="55"/>
      <c r="AF131" s="133"/>
      <c r="AG131" s="134" t="str">
        <f>IFERROR(VLOOKUP("12D",$G$8:$N$71,3,FALSE))</f>
        <v>Office</v>
      </c>
      <c r="AK131" s="135"/>
      <c r="AL131" s="177"/>
      <c r="AM131" s="178"/>
      <c r="AN131" s="251"/>
    </row>
    <row r="132" ht="13.5" customHeight="1">
      <c r="A132" s="251"/>
      <c r="B132" s="139" t="s">
        <v>58</v>
      </c>
      <c r="C132" s="140" t="s">
        <v>5</v>
      </c>
      <c r="D132" s="141"/>
      <c r="E132" s="141"/>
      <c r="F132" s="141"/>
      <c r="G132" s="142"/>
      <c r="H132" s="143" t="s">
        <v>55</v>
      </c>
      <c r="I132" s="144"/>
      <c r="J132" s="145"/>
      <c r="K132" s="138"/>
      <c r="L132" s="146" t="s">
        <v>58</v>
      </c>
      <c r="M132" s="147" t="s">
        <v>5</v>
      </c>
      <c r="N132" s="148"/>
      <c r="O132" s="148"/>
      <c r="P132" s="148"/>
      <c r="Q132" s="149"/>
      <c r="R132" s="150" t="s">
        <v>55</v>
      </c>
      <c r="S132" s="151"/>
      <c r="T132" s="145"/>
      <c r="U132" s="138"/>
      <c r="V132" s="152" t="s">
        <v>58</v>
      </c>
      <c r="W132" s="153" t="s">
        <v>5</v>
      </c>
      <c r="X132" s="154"/>
      <c r="Y132" s="154"/>
      <c r="Z132" s="154"/>
      <c r="AA132" s="155"/>
      <c r="AB132" s="156" t="s">
        <v>55</v>
      </c>
      <c r="AC132" s="157"/>
      <c r="AD132" s="145"/>
      <c r="AE132" s="138"/>
      <c r="AF132" s="179" t="s">
        <v>58</v>
      </c>
      <c r="AG132" s="180" t="s">
        <v>5</v>
      </c>
      <c r="AH132" s="181"/>
      <c r="AI132" s="181"/>
      <c r="AJ132" s="181"/>
      <c r="AK132" s="182"/>
      <c r="AL132" s="183" t="s">
        <v>55</v>
      </c>
      <c r="AM132" s="184"/>
      <c r="AN132" s="251"/>
    </row>
    <row r="133" ht="27.0" customHeight="1">
      <c r="A133" s="251"/>
      <c r="B133" s="49" t="str">
        <f>B110</f>
        <v>BARRAGES : 15H45 - 17H15</v>
      </c>
      <c r="C133" s="165"/>
      <c r="D133" s="165"/>
      <c r="E133" s="165"/>
      <c r="F133" s="165"/>
      <c r="G133" s="165"/>
      <c r="H133" s="50" t="s">
        <v>54</v>
      </c>
      <c r="I133" s="51" t="s">
        <v>55</v>
      </c>
      <c r="J133" s="164"/>
      <c r="K133" s="164"/>
      <c r="L133" s="166" t="str">
        <f>B133</f>
        <v>BARRAGES : 15H45 - 17H15</v>
      </c>
      <c r="M133" s="165"/>
      <c r="N133" s="165"/>
      <c r="O133" s="165"/>
      <c r="P133" s="165"/>
      <c r="Q133" s="165"/>
      <c r="R133" s="50" t="s">
        <v>54</v>
      </c>
      <c r="S133" s="51" t="s">
        <v>55</v>
      </c>
      <c r="T133" s="164"/>
      <c r="U133" s="164"/>
      <c r="V133" s="167" t="str">
        <f>B133</f>
        <v>BARRAGES : 15H45 - 17H15</v>
      </c>
      <c r="W133" s="165"/>
      <c r="X133" s="165"/>
      <c r="Y133" s="165"/>
      <c r="Z133" s="165"/>
      <c r="AA133" s="165"/>
      <c r="AB133" s="50" t="s">
        <v>54</v>
      </c>
      <c r="AC133" s="51" t="s">
        <v>55</v>
      </c>
      <c r="AD133" s="164"/>
      <c r="AE133" s="164"/>
      <c r="AF133" s="168" t="str">
        <f>B133</f>
        <v>BARRAGES : 15H45 - 17H15</v>
      </c>
      <c r="AG133" s="165"/>
      <c r="AH133" s="165"/>
      <c r="AI133" s="165"/>
      <c r="AJ133" s="165"/>
      <c r="AK133" s="165"/>
      <c r="AL133" s="50" t="s">
        <v>54</v>
      </c>
      <c r="AM133" s="51" t="s">
        <v>55</v>
      </c>
      <c r="AN133" s="251"/>
    </row>
    <row r="134" ht="27.0" customHeight="1">
      <c r="A134" s="251"/>
      <c r="B134" s="56">
        <v>61.0</v>
      </c>
      <c r="C134" s="57" t="str">
        <f>IF(COUNTBLANK(I128:I131)=0,IF(I128&gt;I129,C129,C128),"-")</f>
        <v>-</v>
      </c>
      <c r="D134" s="58"/>
      <c r="E134" s="58"/>
      <c r="F134" s="58"/>
      <c r="G134" s="59"/>
      <c r="H134" s="60"/>
      <c r="I134" s="61"/>
      <c r="J134" s="62"/>
      <c r="K134" s="55"/>
      <c r="L134" s="63">
        <v>62.0</v>
      </c>
      <c r="M134" s="64" t="str">
        <f>IF(COUNTBLANK(S128:S131)=0,IF(S128&gt;S129,M129,M128),"-")</f>
        <v>-</v>
      </c>
      <c r="N134" s="65"/>
      <c r="O134" s="65"/>
      <c r="P134" s="65"/>
      <c r="Q134" s="66"/>
      <c r="R134" s="67"/>
      <c r="S134" s="68"/>
      <c r="T134" s="62"/>
      <c r="U134" s="55"/>
      <c r="V134" s="69">
        <v>63.0</v>
      </c>
      <c r="W134" s="70" t="str">
        <f>IF(COUNTBLANK(AC128:AC131)=0,IF(AC128&gt;AC129,W129,W128),"-")</f>
        <v>-</v>
      </c>
      <c r="X134" s="71"/>
      <c r="Y134" s="71"/>
      <c r="Z134" s="71"/>
      <c r="AA134" s="72"/>
      <c r="AB134" s="73"/>
      <c r="AC134" s="74"/>
      <c r="AD134" s="62"/>
      <c r="AE134" s="55"/>
      <c r="AF134" s="75">
        <v>64.0</v>
      </c>
      <c r="AG134" s="76" t="str">
        <f>IF(COUNTBLANK(AM128:AM131)=0,IF(AM128&gt;AM129,AG129,AG128),"-")</f>
        <v>-</v>
      </c>
      <c r="AH134" s="77"/>
      <c r="AI134" s="77"/>
      <c r="AJ134" s="77"/>
      <c r="AK134" s="78"/>
      <c r="AL134" s="79"/>
      <c r="AM134" s="80"/>
      <c r="AN134" s="251"/>
    </row>
    <row r="135" ht="27.0" customHeight="1">
      <c r="A135" s="251"/>
      <c r="B135" s="116"/>
      <c r="C135" s="169" t="str">
        <f>IF(COUNTBLANK(I128:I131)=0,IF(I130&gt;I131,C130,C131),"-")</f>
        <v>-</v>
      </c>
      <c r="D135" s="170"/>
      <c r="E135" s="170"/>
      <c r="F135" s="170"/>
      <c r="G135" s="171"/>
      <c r="H135" s="172"/>
      <c r="I135" s="173"/>
      <c r="J135" s="62"/>
      <c r="K135" s="55"/>
      <c r="L135" s="121"/>
      <c r="M135" s="122" t="str">
        <f>IF(COUNTBLANK(S128:S131)=0,IF(S130&gt;S131,M130,M131),"-")</f>
        <v>-</v>
      </c>
      <c r="N135" s="123"/>
      <c r="O135" s="123"/>
      <c r="P135" s="123"/>
      <c r="Q135" s="124"/>
      <c r="R135" s="125"/>
      <c r="S135" s="126"/>
      <c r="T135" s="62"/>
      <c r="U135" s="55"/>
      <c r="V135" s="127"/>
      <c r="W135" s="128" t="str">
        <f>IF(COUNTBLANK(AC128:AC131)=0,IF(AC130&gt;AC131,W130,W131),"-")</f>
        <v>-</v>
      </c>
      <c r="X135" s="129"/>
      <c r="Y135" s="129"/>
      <c r="Z135" s="129"/>
      <c r="AA135" s="130"/>
      <c r="AB135" s="131"/>
      <c r="AC135" s="132"/>
      <c r="AD135" s="62"/>
      <c r="AE135" s="55"/>
      <c r="AF135" s="133"/>
      <c r="AG135" s="174" t="str">
        <f>IF(COUNTBLANK(AM128:AM131)=0,IF(AM130&gt;AM131,AG130,AG131),"-")</f>
        <v>-</v>
      </c>
      <c r="AH135" s="175"/>
      <c r="AI135" s="175"/>
      <c r="AJ135" s="175"/>
      <c r="AK135" s="176"/>
      <c r="AL135" s="177"/>
      <c r="AM135" s="178"/>
      <c r="AN135" s="251"/>
    </row>
    <row r="136" ht="13.5" customHeight="1">
      <c r="A136" s="251"/>
      <c r="B136" s="139" t="s">
        <v>58</v>
      </c>
      <c r="C136" s="140" t="s">
        <v>5</v>
      </c>
      <c r="D136" s="141"/>
      <c r="E136" s="141"/>
      <c r="F136" s="141"/>
      <c r="G136" s="142"/>
      <c r="H136" s="143" t="s">
        <v>55</v>
      </c>
      <c r="I136" s="144"/>
      <c r="J136" s="188"/>
      <c r="K136" s="187"/>
      <c r="L136" s="146" t="s">
        <v>58</v>
      </c>
      <c r="M136" s="147" t="s">
        <v>5</v>
      </c>
      <c r="N136" s="148"/>
      <c r="O136" s="148"/>
      <c r="P136" s="148"/>
      <c r="Q136" s="149"/>
      <c r="R136" s="150" t="s">
        <v>55</v>
      </c>
      <c r="S136" s="151"/>
      <c r="T136" s="188"/>
      <c r="U136" s="187"/>
      <c r="V136" s="152" t="s">
        <v>58</v>
      </c>
      <c r="W136" s="153" t="s">
        <v>5</v>
      </c>
      <c r="X136" s="154"/>
      <c r="Y136" s="154"/>
      <c r="Z136" s="154"/>
      <c r="AA136" s="155"/>
      <c r="AB136" s="156" t="s">
        <v>55</v>
      </c>
      <c r="AC136" s="157"/>
      <c r="AD136" s="188"/>
      <c r="AE136" s="187"/>
      <c r="AF136" s="179" t="s">
        <v>58</v>
      </c>
      <c r="AG136" s="180" t="s">
        <v>5</v>
      </c>
      <c r="AH136" s="181"/>
      <c r="AI136" s="181"/>
      <c r="AJ136" s="181"/>
      <c r="AK136" s="182"/>
      <c r="AL136" s="183" t="s">
        <v>55</v>
      </c>
      <c r="AM136" s="184"/>
      <c r="AN136" s="251"/>
    </row>
    <row r="137" ht="27.0" customHeight="1">
      <c r="A137" s="251"/>
      <c r="B137" s="190"/>
      <c r="C137" s="191"/>
      <c r="D137" s="191"/>
      <c r="E137" s="191"/>
      <c r="F137" s="191"/>
      <c r="G137" s="191"/>
      <c r="H137" s="191"/>
      <c r="I137" s="192"/>
      <c r="J137" s="189"/>
      <c r="K137" s="189"/>
      <c r="L137" s="190"/>
      <c r="M137" s="191"/>
      <c r="N137" s="191"/>
      <c r="O137" s="191"/>
      <c r="P137" s="191"/>
      <c r="Q137" s="191"/>
      <c r="R137" s="191"/>
      <c r="S137" s="191"/>
      <c r="T137" s="189"/>
      <c r="U137" s="189"/>
      <c r="V137" s="190"/>
      <c r="W137" s="191"/>
      <c r="X137" s="191"/>
      <c r="Y137" s="191"/>
      <c r="Z137" s="191"/>
      <c r="AA137" s="191"/>
      <c r="AB137" s="191"/>
      <c r="AC137" s="191"/>
      <c r="AD137" s="189"/>
      <c r="AE137" s="189"/>
      <c r="AF137" s="190"/>
      <c r="AG137" s="191"/>
      <c r="AH137" s="191"/>
      <c r="AI137" s="191"/>
      <c r="AJ137" s="191"/>
      <c r="AK137" s="191"/>
      <c r="AL137" s="191"/>
      <c r="AM137" s="191"/>
      <c r="AN137" s="251"/>
    </row>
    <row r="138" ht="27.0" customHeight="1">
      <c r="A138" s="251"/>
      <c r="B138" s="193" t="s">
        <v>822</v>
      </c>
      <c r="C138" s="194" t="str">
        <f>IF(COUNTBLANK(I128:I131)=0,IF(I128&gt;I129,C128,C129),"-")</f>
        <v>-</v>
      </c>
      <c r="D138" s="58"/>
      <c r="E138" s="58"/>
      <c r="F138" s="58"/>
      <c r="G138" s="58"/>
      <c r="H138" s="195"/>
      <c r="I138" s="196"/>
      <c r="J138" s="8"/>
      <c r="K138" s="8"/>
      <c r="L138" s="197" t="s">
        <v>823</v>
      </c>
      <c r="M138" s="198" t="str">
        <f>IF(COUNTBLANK(S128:S131)=0,IF(S128&gt;S129,M128,M129),"-")</f>
        <v>-</v>
      </c>
      <c r="N138" s="65"/>
      <c r="O138" s="65"/>
      <c r="P138" s="65"/>
      <c r="Q138" s="65"/>
      <c r="R138" s="199"/>
      <c r="S138" s="200"/>
      <c r="T138" s="8"/>
      <c r="U138" s="8"/>
      <c r="V138" s="201" t="s">
        <v>824</v>
      </c>
      <c r="W138" s="202" t="str">
        <f>IF(COUNTBLANK(AC128:AC131)=0,IF(AC128&gt;AC129,W128,W129),"-")</f>
        <v>-</v>
      </c>
      <c r="X138" s="71"/>
      <c r="Y138" s="71"/>
      <c r="Z138" s="71"/>
      <c r="AA138" s="71"/>
      <c r="AB138" s="203"/>
      <c r="AC138" s="204"/>
      <c r="AD138" s="8"/>
      <c r="AE138" s="8"/>
      <c r="AF138" s="205" t="s">
        <v>825</v>
      </c>
      <c r="AG138" s="206" t="str">
        <f>IF(COUNTBLANK(AM128:AM131)=0,IF(AM128&gt;AM129,AG128,AG129),"-")</f>
        <v>-</v>
      </c>
      <c r="AH138" s="77"/>
      <c r="AI138" s="77"/>
      <c r="AJ138" s="77"/>
      <c r="AK138" s="77"/>
      <c r="AL138" s="207"/>
      <c r="AM138" s="208"/>
      <c r="AN138" s="251"/>
    </row>
    <row r="139" ht="27.0" customHeight="1">
      <c r="A139" s="251"/>
      <c r="B139" s="209" t="s">
        <v>826</v>
      </c>
      <c r="C139" s="210" t="str">
        <f>IF(COUNTBLANK(I134:I135)=0,IF(I134&gt;I135,C134,C135),"-")</f>
        <v>-</v>
      </c>
      <c r="H139" s="211"/>
      <c r="I139" s="212"/>
      <c r="J139" s="8"/>
      <c r="K139" s="8"/>
      <c r="L139" s="213" t="s">
        <v>827</v>
      </c>
      <c r="M139" s="214" t="str">
        <f>IF(COUNTBLANK(S134:S135)=0,IF(S134&gt;S135,M134,M135),"-")</f>
        <v>-</v>
      </c>
      <c r="R139" s="215"/>
      <c r="S139" s="216"/>
      <c r="T139" s="8"/>
      <c r="U139" s="8"/>
      <c r="V139" s="217" t="s">
        <v>828</v>
      </c>
      <c r="W139" s="218" t="str">
        <f>IF(COUNTBLANK(AC134:AC135)=0,IF(AC134&gt;AC135,W134,W135),"-")</f>
        <v>-</v>
      </c>
      <c r="AB139" s="219"/>
      <c r="AC139" s="220"/>
      <c r="AD139" s="8"/>
      <c r="AE139" s="8"/>
      <c r="AF139" s="221" t="s">
        <v>829</v>
      </c>
      <c r="AG139" s="222" t="str">
        <f>IF(COUNTBLANK(AM134:AM135)=0,IF(AM134&gt;AM135,AG134,AG135),"-")</f>
        <v>-</v>
      </c>
      <c r="AL139" s="223"/>
      <c r="AM139" s="224"/>
      <c r="AN139" s="251"/>
    </row>
    <row r="140" ht="27.0" customHeight="1">
      <c r="A140" s="251"/>
      <c r="B140" s="225" t="s">
        <v>830</v>
      </c>
      <c r="C140" s="226" t="str">
        <f>IF(COUNTBLANK(I134:I135)=0,IF(I134&gt;I135,C135,C134),"-")</f>
        <v>-</v>
      </c>
      <c r="H140" s="227"/>
      <c r="I140" s="228"/>
      <c r="J140" s="8"/>
      <c r="K140" s="8"/>
      <c r="L140" s="229" t="s">
        <v>831</v>
      </c>
      <c r="M140" s="226" t="str">
        <f>IF(COUNTBLANK(S134:S135)=0,IF(S134&gt;S135,M135,M134),"-")</f>
        <v>-</v>
      </c>
      <c r="R140" s="227"/>
      <c r="S140" s="230"/>
      <c r="T140" s="8"/>
      <c r="U140" s="8"/>
      <c r="V140" s="231" t="s">
        <v>832</v>
      </c>
      <c r="W140" s="226" t="str">
        <f>IF(COUNTBLANK(AC134:AC135)=0,IF(AC134&gt;AC135,W135,W134),"-")</f>
        <v>-</v>
      </c>
      <c r="AB140" s="227"/>
      <c r="AC140" s="232"/>
      <c r="AD140" s="8"/>
      <c r="AE140" s="8"/>
      <c r="AF140" s="233" t="s">
        <v>833</v>
      </c>
      <c r="AG140" s="226" t="str">
        <f>IF(COUNTBLANK(AM134:AM135)=0,IF(AM134&gt;AM135,AG135,AG134),"-")</f>
        <v>-</v>
      </c>
      <c r="AL140" s="227"/>
      <c r="AM140" s="234"/>
      <c r="AN140" s="251"/>
    </row>
    <row r="141" ht="27.0" customHeight="1">
      <c r="A141" s="251"/>
      <c r="B141" s="235" t="s">
        <v>834</v>
      </c>
      <c r="C141" s="236" t="str">
        <f>IF(COUNTBLANK(I128:I131)=0,IF(I130&gt;I131,C131,C130),"-")</f>
        <v>-</v>
      </c>
      <c r="D141" s="170"/>
      <c r="E141" s="170"/>
      <c r="F141" s="170"/>
      <c r="G141" s="170"/>
      <c r="H141" s="237"/>
      <c r="I141" s="238"/>
      <c r="J141" s="8"/>
      <c r="K141" s="8"/>
      <c r="L141" s="239" t="s">
        <v>835</v>
      </c>
      <c r="M141" s="240" t="str">
        <f>IF(COUNTBLANK(S128:S131)=0,IF(S130&gt;S131,M131,M130),"-")</f>
        <v>-</v>
      </c>
      <c r="N141" s="123"/>
      <c r="O141" s="123"/>
      <c r="P141" s="123"/>
      <c r="Q141" s="123"/>
      <c r="R141" s="241"/>
      <c r="S141" s="242"/>
      <c r="T141" s="8"/>
      <c r="U141" s="8"/>
      <c r="V141" s="243" t="s">
        <v>836</v>
      </c>
      <c r="W141" s="244" t="str">
        <f>IF(COUNTBLANK(AC128:AC131)=0,IF(AC130&gt;AC131,W131,W130),"-")</f>
        <v>-</v>
      </c>
      <c r="X141" s="129"/>
      <c r="Y141" s="129"/>
      <c r="Z141" s="129"/>
      <c r="AA141" s="129"/>
      <c r="AB141" s="245"/>
      <c r="AC141" s="246"/>
      <c r="AD141" s="8"/>
      <c r="AE141" s="8"/>
      <c r="AF141" s="247" t="s">
        <v>837</v>
      </c>
      <c r="AG141" s="248" t="str">
        <f>IF(COUNTBLANK(AM128:AM131)=0,IF(AM130&gt;AM131,AG131,AG130),"-")</f>
        <v>-</v>
      </c>
      <c r="AH141" s="175"/>
      <c r="AI141" s="175"/>
      <c r="AJ141" s="175"/>
      <c r="AK141" s="175"/>
      <c r="AL141" s="249"/>
      <c r="AM141" s="250"/>
      <c r="AN141" s="251"/>
    </row>
    <row r="142" ht="27.0" customHeight="1">
      <c r="A142" s="251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</row>
    <row r="143" ht="27.0" customHeight="1">
      <c r="A143" s="251"/>
      <c r="B143" s="40" t="s">
        <v>838</v>
      </c>
      <c r="C143" s="41"/>
      <c r="D143" s="41"/>
      <c r="E143" s="41"/>
      <c r="F143" s="41"/>
      <c r="G143" s="41"/>
      <c r="H143" s="41"/>
      <c r="I143" s="41"/>
      <c r="J143" s="39"/>
      <c r="K143" s="39"/>
      <c r="L143" s="42" t="s">
        <v>839</v>
      </c>
      <c r="M143" s="43"/>
      <c r="N143" s="43"/>
      <c r="O143" s="43"/>
      <c r="P143" s="43"/>
      <c r="Q143" s="43"/>
      <c r="R143" s="43"/>
      <c r="S143" s="43"/>
      <c r="T143" s="39"/>
      <c r="U143" s="39"/>
      <c r="V143" s="44" t="s">
        <v>840</v>
      </c>
      <c r="W143" s="45"/>
      <c r="X143" s="45"/>
      <c r="Y143" s="45"/>
      <c r="Z143" s="45"/>
      <c r="AA143" s="45"/>
      <c r="AB143" s="45"/>
      <c r="AC143" s="45"/>
      <c r="AD143" s="39"/>
      <c r="AE143" s="39"/>
      <c r="AF143" s="46" t="s">
        <v>841</v>
      </c>
      <c r="AG143" s="47"/>
      <c r="AH143" s="47"/>
      <c r="AI143" s="47"/>
      <c r="AJ143" s="47"/>
      <c r="AK143" s="47"/>
      <c r="AL143" s="47"/>
      <c r="AM143" s="47"/>
      <c r="AN143" s="251"/>
    </row>
    <row r="144" ht="27.0" customHeight="1">
      <c r="A144" s="251"/>
      <c r="B144" s="49" t="str">
        <f>B121</f>
        <v>PARTIE 1 : 08H00 - 09H30</v>
      </c>
      <c r="C144" s="48"/>
      <c r="D144" s="48"/>
      <c r="E144" s="48"/>
      <c r="F144" s="48"/>
      <c r="G144" s="48"/>
      <c r="H144" s="50" t="s">
        <v>54</v>
      </c>
      <c r="I144" s="51" t="s">
        <v>55</v>
      </c>
      <c r="J144" s="48"/>
      <c r="K144" s="48"/>
      <c r="L144" s="52" t="str">
        <f>B144</f>
        <v>PARTIE 1 : 08H00 - 09H30</v>
      </c>
      <c r="M144" s="48"/>
      <c r="N144" s="48"/>
      <c r="O144" s="48"/>
      <c r="P144" s="48"/>
      <c r="Q144" s="48"/>
      <c r="R144" s="50" t="s">
        <v>54</v>
      </c>
      <c r="S144" s="51" t="s">
        <v>55</v>
      </c>
      <c r="T144" s="48"/>
      <c r="U144" s="48"/>
      <c r="V144" s="53" t="str">
        <f>B144</f>
        <v>PARTIE 1 : 08H00 - 09H30</v>
      </c>
      <c r="W144" s="48"/>
      <c r="X144" s="48"/>
      <c r="Y144" s="48"/>
      <c r="Z144" s="48"/>
      <c r="AA144" s="48"/>
      <c r="AB144" s="50" t="s">
        <v>54</v>
      </c>
      <c r="AC144" s="51" t="s">
        <v>55</v>
      </c>
      <c r="AD144" s="48"/>
      <c r="AE144" s="48"/>
      <c r="AF144" s="54" t="str">
        <f>B144</f>
        <v>PARTIE 1 : 08H00 - 09H30</v>
      </c>
      <c r="AG144" s="48"/>
      <c r="AH144" s="48"/>
      <c r="AI144" s="48"/>
      <c r="AJ144" s="48"/>
      <c r="AK144" s="48"/>
      <c r="AL144" s="50" t="s">
        <v>54</v>
      </c>
      <c r="AM144" s="51" t="s">
        <v>55</v>
      </c>
      <c r="AN144" s="251"/>
    </row>
    <row r="145" ht="27.0" customHeight="1">
      <c r="A145" s="251"/>
      <c r="B145" s="56">
        <v>61.0</v>
      </c>
      <c r="C145" s="57" t="str">
        <f>IFERROR(VLOOKUP("13A",$G$8:$N$71,3,FALSE))</f>
        <v>BENOIT Jean</v>
      </c>
      <c r="D145" s="58"/>
      <c r="E145" s="58"/>
      <c r="F145" s="58"/>
      <c r="G145" s="59"/>
      <c r="H145" s="60"/>
      <c r="I145" s="61"/>
      <c r="J145" s="62"/>
      <c r="K145" s="55"/>
      <c r="L145" s="63">
        <v>62.0</v>
      </c>
      <c r="M145" s="64" t="str">
        <f>IFERROR(VLOOKUP("14A",$G$8:$N$71,3,FALSE))</f>
        <v>PIALLAT Camille</v>
      </c>
      <c r="N145" s="65"/>
      <c r="O145" s="65"/>
      <c r="P145" s="65"/>
      <c r="Q145" s="66"/>
      <c r="R145" s="67"/>
      <c r="S145" s="68"/>
      <c r="T145" s="62"/>
      <c r="U145" s="55"/>
      <c r="V145" s="69">
        <v>63.0</v>
      </c>
      <c r="W145" s="70" t="str">
        <f>IFERROR(VLOOKUP("15A",$G$8:$N$71,3,FALSE))</f>
        <v>GARNAUD Stéphane</v>
      </c>
      <c r="X145" s="71"/>
      <c r="Y145" s="71"/>
      <c r="Z145" s="71"/>
      <c r="AA145" s="72"/>
      <c r="AB145" s="73"/>
      <c r="AC145" s="74"/>
      <c r="AD145" s="62"/>
      <c r="AE145" s="55"/>
      <c r="AF145" s="75">
        <v>64.0</v>
      </c>
      <c r="AG145" s="76" t="str">
        <f>IFERROR(VLOOKUP("16A",$G$8:$N$71,3,FALSE))</f>
        <v>REGACHE Jordan</v>
      </c>
      <c r="AH145" s="77"/>
      <c r="AI145" s="77"/>
      <c r="AJ145" s="77"/>
      <c r="AK145" s="78"/>
      <c r="AL145" s="79"/>
      <c r="AM145" s="80"/>
      <c r="AN145" s="251"/>
    </row>
    <row r="146" ht="27.0" customHeight="1">
      <c r="A146" s="251"/>
      <c r="B146" s="81"/>
      <c r="C146" s="82" t="str">
        <f>IFERROR(VLOOKUP("13B",$G$8:$N$71,3,FALSE))</f>
        <v>ALABOUVETTE Thomas</v>
      </c>
      <c r="D146" s="83"/>
      <c r="E146" s="83"/>
      <c r="F146" s="83"/>
      <c r="G146" s="84"/>
      <c r="H146" s="85"/>
      <c r="I146" s="86"/>
      <c r="J146" s="62"/>
      <c r="K146" s="55"/>
      <c r="L146" s="87"/>
      <c r="M146" s="88" t="str">
        <f>IFERROR(VLOOKUP("14B",$G$8:$N$71,3,FALSE))</f>
        <v>GALLAND Nicolas</v>
      </c>
      <c r="N146" s="89"/>
      <c r="O146" s="89"/>
      <c r="P146" s="89"/>
      <c r="Q146" s="90"/>
      <c r="R146" s="91"/>
      <c r="S146" s="92"/>
      <c r="T146" s="62"/>
      <c r="U146" s="55"/>
      <c r="V146" s="93"/>
      <c r="W146" s="94" t="str">
        <f>IFERROR(VLOOKUP("15B",$G$8:$N$71,3,FALSE))</f>
        <v>SUIRE Damien</v>
      </c>
      <c r="X146" s="95"/>
      <c r="Y146" s="95"/>
      <c r="Z146" s="95"/>
      <c r="AA146" s="96"/>
      <c r="AB146" s="97"/>
      <c r="AC146" s="98"/>
      <c r="AD146" s="62"/>
      <c r="AE146" s="55"/>
      <c r="AF146" s="99"/>
      <c r="AG146" s="100" t="str">
        <f>IFERROR(VLOOKUP("16B",$G$8:$N$71,3,FALSE))</f>
        <v>DISSON Jonathan</v>
      </c>
      <c r="AH146" s="101"/>
      <c r="AI146" s="101"/>
      <c r="AJ146" s="101"/>
      <c r="AK146" s="102"/>
      <c r="AL146" s="103"/>
      <c r="AM146" s="104"/>
      <c r="AN146" s="251"/>
    </row>
    <row r="147" ht="27.0" customHeight="1">
      <c r="A147" s="251"/>
      <c r="B147" s="225"/>
      <c r="C147" s="106" t="str">
        <f>IFERROR(VLOOKUP("13C",$G$8:$N$71,3,FALSE))</f>
        <v>BILLON Christophe</v>
      </c>
      <c r="G147" s="107"/>
      <c r="H147" s="108"/>
      <c r="I147" s="109">
        <v>13.0</v>
      </c>
      <c r="J147" s="62" t="str">
        <f>C148</f>
        <v>Office</v>
      </c>
      <c r="K147" s="55" t="s">
        <v>57</v>
      </c>
      <c r="L147" s="229"/>
      <c r="M147" s="106" t="str">
        <f>IFERROR(VLOOKUP("14C",$G$8:$N$71,3,FALSE))</f>
        <v>MERCIER Pierre</v>
      </c>
      <c r="Q147" s="107"/>
      <c r="R147" s="108"/>
      <c r="S147" s="111">
        <v>13.0</v>
      </c>
      <c r="T147" s="62" t="str">
        <f>M148</f>
        <v>Office</v>
      </c>
      <c r="U147" s="55" t="s">
        <v>57</v>
      </c>
      <c r="V147" s="231"/>
      <c r="W147" s="106" t="str">
        <f>IFERROR(VLOOKUP("15C",$G$8:$N$71,3,FALSE))</f>
        <v>ZIMMER Gérard</v>
      </c>
      <c r="AA147" s="107"/>
      <c r="AB147" s="108"/>
      <c r="AC147" s="113">
        <v>13.0</v>
      </c>
      <c r="AD147" s="62" t="str">
        <f>W148</f>
        <v>Office</v>
      </c>
      <c r="AE147" s="55"/>
      <c r="AF147" s="233"/>
      <c r="AG147" s="106" t="str">
        <f>IFERROR(VLOOKUP("16C",$G$8:$N$71,3,FALSE))</f>
        <v>LAMBERT Aurélien</v>
      </c>
      <c r="AK147" s="107"/>
      <c r="AL147" s="108"/>
      <c r="AM147" s="115">
        <v>13.0</v>
      </c>
      <c r="AN147" s="251"/>
    </row>
    <row r="148" ht="27.0" customHeight="1">
      <c r="A148" s="251"/>
      <c r="B148" s="116"/>
      <c r="C148" s="117" t="str">
        <f>IFERROR(VLOOKUP("13D",$G$8:$N$71,3,FALSE))</f>
        <v>Office</v>
      </c>
      <c r="G148" s="118"/>
      <c r="H148" s="119"/>
      <c r="I148" s="120">
        <v>7.0</v>
      </c>
      <c r="J148" s="62" t="str">
        <f>C147</f>
        <v>BILLON Christophe</v>
      </c>
      <c r="K148" s="55" t="s">
        <v>57</v>
      </c>
      <c r="L148" s="121"/>
      <c r="M148" s="122" t="str">
        <f>IFERROR(VLOOKUP("14D",$G$8:$N$71,3,FALSE))</f>
        <v>Office</v>
      </c>
      <c r="N148" s="123"/>
      <c r="O148" s="123"/>
      <c r="P148" s="123"/>
      <c r="Q148" s="124"/>
      <c r="R148" s="125"/>
      <c r="S148" s="126">
        <v>7.0</v>
      </c>
      <c r="T148" s="62" t="str">
        <f>M147</f>
        <v>MERCIER Pierre</v>
      </c>
      <c r="U148" s="55" t="s">
        <v>57</v>
      </c>
      <c r="V148" s="127"/>
      <c r="W148" s="128" t="str">
        <f>IFERROR(VLOOKUP("15D",$G$8:$N$71,3,FALSE))</f>
        <v>Office</v>
      </c>
      <c r="X148" s="129"/>
      <c r="Y148" s="129"/>
      <c r="Z148" s="129"/>
      <c r="AA148" s="130"/>
      <c r="AB148" s="131"/>
      <c r="AC148" s="132">
        <v>7.0</v>
      </c>
      <c r="AD148" s="62" t="str">
        <f>W147</f>
        <v>ZIMMER Gérard</v>
      </c>
      <c r="AE148" s="55"/>
      <c r="AF148" s="133"/>
      <c r="AG148" s="134" t="str">
        <f>IFERROR(VLOOKUP("16D",$G$8:$N$71,3,FALSE))</f>
        <v>Office</v>
      </c>
      <c r="AK148" s="135"/>
      <c r="AL148" s="136"/>
      <c r="AM148" s="137">
        <v>7.0</v>
      </c>
      <c r="AN148" s="251"/>
    </row>
    <row r="149" ht="13.5" customHeight="1">
      <c r="A149" s="251"/>
      <c r="B149" s="139" t="s">
        <v>58</v>
      </c>
      <c r="C149" s="140" t="s">
        <v>5</v>
      </c>
      <c r="D149" s="141"/>
      <c r="E149" s="141"/>
      <c r="F149" s="141"/>
      <c r="G149" s="142"/>
      <c r="H149" s="143" t="s">
        <v>55</v>
      </c>
      <c r="I149" s="144"/>
      <c r="J149" s="145"/>
      <c r="K149" s="138"/>
      <c r="L149" s="146" t="s">
        <v>58</v>
      </c>
      <c r="M149" s="147" t="s">
        <v>5</v>
      </c>
      <c r="N149" s="148"/>
      <c r="O149" s="148"/>
      <c r="P149" s="148"/>
      <c r="Q149" s="149"/>
      <c r="R149" s="150" t="s">
        <v>55</v>
      </c>
      <c r="S149" s="151"/>
      <c r="T149" s="145"/>
      <c r="U149" s="138"/>
      <c r="V149" s="152" t="s">
        <v>58</v>
      </c>
      <c r="W149" s="153" t="s">
        <v>5</v>
      </c>
      <c r="X149" s="154"/>
      <c r="Y149" s="154"/>
      <c r="Z149" s="154"/>
      <c r="AA149" s="155"/>
      <c r="AB149" s="156" t="s">
        <v>55</v>
      </c>
      <c r="AC149" s="157"/>
      <c r="AD149" s="145"/>
      <c r="AE149" s="138"/>
      <c r="AF149" s="158" t="s">
        <v>58</v>
      </c>
      <c r="AG149" s="159" t="s">
        <v>5</v>
      </c>
      <c r="AH149" s="160"/>
      <c r="AI149" s="160"/>
      <c r="AJ149" s="160"/>
      <c r="AK149" s="161"/>
      <c r="AL149" s="162" t="s">
        <v>55</v>
      </c>
      <c r="AM149" s="163"/>
      <c r="AN149" s="251"/>
    </row>
    <row r="150" ht="27.0" customHeight="1">
      <c r="A150" s="251"/>
      <c r="B150" s="49" t="str">
        <f>B127</f>
        <v>PARTIE 2 : 10H15 - 11H45</v>
      </c>
      <c r="C150" s="165"/>
      <c r="D150" s="165"/>
      <c r="E150" s="165"/>
      <c r="F150" s="165"/>
      <c r="G150" s="165"/>
      <c r="H150" s="50" t="s">
        <v>54</v>
      </c>
      <c r="I150" s="51" t="s">
        <v>55</v>
      </c>
      <c r="J150" s="164"/>
      <c r="K150" s="164"/>
      <c r="L150" s="166" t="str">
        <f>B150</f>
        <v>PARTIE 2 : 10H15 - 11H45</v>
      </c>
      <c r="M150" s="165"/>
      <c r="N150" s="165"/>
      <c r="O150" s="165"/>
      <c r="P150" s="165"/>
      <c r="Q150" s="165"/>
      <c r="R150" s="50" t="s">
        <v>54</v>
      </c>
      <c r="S150" s="51" t="s">
        <v>55</v>
      </c>
      <c r="T150" s="164"/>
      <c r="U150" s="164"/>
      <c r="V150" s="167" t="str">
        <f>B150</f>
        <v>PARTIE 2 : 10H15 - 11H45</v>
      </c>
      <c r="W150" s="165"/>
      <c r="X150" s="165"/>
      <c r="Y150" s="165"/>
      <c r="Z150" s="165"/>
      <c r="AA150" s="165"/>
      <c r="AB150" s="50" t="s">
        <v>54</v>
      </c>
      <c r="AC150" s="51" t="s">
        <v>55</v>
      </c>
      <c r="AD150" s="164"/>
      <c r="AE150" s="164"/>
      <c r="AF150" s="168" t="str">
        <f>B150</f>
        <v>PARTIE 2 : 10H15 - 11H45</v>
      </c>
      <c r="AG150" s="165"/>
      <c r="AH150" s="165"/>
      <c r="AI150" s="165"/>
      <c r="AJ150" s="165"/>
      <c r="AK150" s="165"/>
      <c r="AL150" s="50" t="s">
        <v>54</v>
      </c>
      <c r="AM150" s="51" t="s">
        <v>55</v>
      </c>
      <c r="AN150" s="251"/>
    </row>
    <row r="151" ht="27.0" customHeight="1">
      <c r="A151" s="251"/>
      <c r="B151" s="56">
        <v>63.0</v>
      </c>
      <c r="C151" s="57" t="str">
        <f>IF(COUNTBLANK(I145:I148)=0,IF(I145&gt;I146,C145,C146),"-")</f>
        <v>-</v>
      </c>
      <c r="D151" s="58"/>
      <c r="E151" s="58"/>
      <c r="F151" s="58"/>
      <c r="G151" s="59"/>
      <c r="H151" s="60"/>
      <c r="I151" s="61"/>
      <c r="J151" s="62"/>
      <c r="K151" s="55"/>
      <c r="L151" s="63">
        <v>64.0</v>
      </c>
      <c r="M151" s="64" t="str">
        <f>IF(COUNTBLANK(S145:S148)=0,IF(S145&gt;S146,M145,M146),"-")</f>
        <v>-</v>
      </c>
      <c r="N151" s="65"/>
      <c r="O151" s="65"/>
      <c r="P151" s="65"/>
      <c r="Q151" s="66"/>
      <c r="R151" s="67"/>
      <c r="S151" s="68"/>
      <c r="T151" s="62"/>
      <c r="U151" s="55"/>
      <c r="V151" s="69">
        <v>49.0</v>
      </c>
      <c r="W151" s="70" t="str">
        <f>IF(COUNTBLANK(AC145:AC148)=0,IF(AC145&gt;AC146,W145,W146),"-")</f>
        <v>-</v>
      </c>
      <c r="X151" s="71"/>
      <c r="Y151" s="71"/>
      <c r="Z151" s="71"/>
      <c r="AA151" s="72"/>
      <c r="AB151" s="73"/>
      <c r="AC151" s="74"/>
      <c r="AD151" s="62"/>
      <c r="AE151" s="55"/>
      <c r="AF151" s="75">
        <v>50.0</v>
      </c>
      <c r="AG151" s="76" t="str">
        <f>IF(COUNTBLANK(AM145:AM148)=0,IF(AM145&gt;AM146,AG145,AG146),"-")</f>
        <v>-</v>
      </c>
      <c r="AH151" s="77"/>
      <c r="AI151" s="77"/>
      <c r="AJ151" s="77"/>
      <c r="AK151" s="78"/>
      <c r="AL151" s="79"/>
      <c r="AM151" s="80"/>
      <c r="AN151" s="251"/>
    </row>
    <row r="152" ht="27.0" customHeight="1">
      <c r="A152" s="251"/>
      <c r="B152" s="81"/>
      <c r="C152" s="82" t="str">
        <f>IF(COUNTBLANK(I145:I148)=0,IF(I147&gt;I148,C147,C148),"-")</f>
        <v>-</v>
      </c>
      <c r="D152" s="83"/>
      <c r="E152" s="83"/>
      <c r="F152" s="83"/>
      <c r="G152" s="84"/>
      <c r="H152" s="85"/>
      <c r="I152" s="86"/>
      <c r="J152" s="62"/>
      <c r="K152" s="55"/>
      <c r="L152" s="87"/>
      <c r="M152" s="88" t="str">
        <f>IF(COUNTBLANK(S145:S148)=0,IF(S147&gt;S148,M147,M148),"-")</f>
        <v>-</v>
      </c>
      <c r="N152" s="89"/>
      <c r="O152" s="89"/>
      <c r="P152" s="89"/>
      <c r="Q152" s="90"/>
      <c r="R152" s="91"/>
      <c r="S152" s="92"/>
      <c r="T152" s="62"/>
      <c r="U152" s="55"/>
      <c r="V152" s="93"/>
      <c r="W152" s="94" t="str">
        <f>IF(COUNTBLANK(AC145:AC148)=0,IF(AC147&gt;AC148,W147,W148),"-")</f>
        <v>-</v>
      </c>
      <c r="X152" s="95"/>
      <c r="Y152" s="95"/>
      <c r="Z152" s="95"/>
      <c r="AA152" s="96"/>
      <c r="AB152" s="97"/>
      <c r="AC152" s="98"/>
      <c r="AD152" s="62"/>
      <c r="AE152" s="55"/>
      <c r="AF152" s="99"/>
      <c r="AG152" s="100" t="str">
        <f>IF(COUNTBLANK(AM145:AM148)=0,IF(AM147&gt;AM148,AG147,AG148),"-")</f>
        <v>-</v>
      </c>
      <c r="AH152" s="101"/>
      <c r="AI152" s="101"/>
      <c r="AJ152" s="101"/>
      <c r="AK152" s="102"/>
      <c r="AL152" s="103"/>
      <c r="AM152" s="104"/>
      <c r="AN152" s="251"/>
    </row>
    <row r="153" ht="27.0" customHeight="1">
      <c r="A153" s="251"/>
      <c r="B153" s="225"/>
      <c r="C153" s="106" t="str">
        <f>IF(COUNTBLANK(I145:I148)=0,IF(I145&gt;I146,C146,C145),"-")</f>
        <v>-</v>
      </c>
      <c r="G153" s="107"/>
      <c r="H153" s="108"/>
      <c r="I153" s="109"/>
      <c r="J153" s="62" t="str">
        <f>C154</f>
        <v>Office</v>
      </c>
      <c r="K153" s="55" t="s">
        <v>61</v>
      </c>
      <c r="L153" s="229"/>
      <c r="M153" s="106" t="str">
        <f>IF(COUNTBLANK(S145:S148)=0,IF(S145&gt;S146,M146,M145),"-")</f>
        <v>-</v>
      </c>
      <c r="Q153" s="107"/>
      <c r="R153" s="108"/>
      <c r="S153" s="111"/>
      <c r="T153" s="62" t="str">
        <f>M154</f>
        <v>Office</v>
      </c>
      <c r="U153" s="55" t="s">
        <v>61</v>
      </c>
      <c r="V153" s="231"/>
      <c r="W153" s="106" t="str">
        <f>IF(COUNTBLANK(AC145:AC148)=0,IF(AC145&gt;AC146,W146,W145),"-")</f>
        <v>-</v>
      </c>
      <c r="AA153" s="107"/>
      <c r="AB153" s="108"/>
      <c r="AC153" s="113"/>
      <c r="AD153" s="62" t="str">
        <f>W154</f>
        <v>Office</v>
      </c>
      <c r="AE153" s="55"/>
      <c r="AF153" s="233"/>
      <c r="AG153" s="106" t="str">
        <f>IF(COUNTBLANK(AM145:AM148)=0,IF(AM145&gt;AM146,AG146,AG145),"-")</f>
        <v>-</v>
      </c>
      <c r="AK153" s="107"/>
      <c r="AL153" s="108"/>
      <c r="AM153" s="115"/>
      <c r="AN153" s="251"/>
    </row>
    <row r="154" ht="27.0" customHeight="1">
      <c r="A154" s="251"/>
      <c r="B154" s="116"/>
      <c r="C154" s="117" t="str">
        <f>IFERROR(VLOOKUP("13D",$G$8:$N$71,3,FALSE))</f>
        <v>Office</v>
      </c>
      <c r="G154" s="118"/>
      <c r="H154" s="172"/>
      <c r="I154" s="173"/>
      <c r="J154" s="62" t="str">
        <f>C153</f>
        <v>-</v>
      </c>
      <c r="K154" s="55" t="s">
        <v>61</v>
      </c>
      <c r="L154" s="121"/>
      <c r="M154" s="122" t="str">
        <f>IFERROR(VLOOKUP("14D",$G$8:$N$71,3,FALSE))</f>
        <v>Office</v>
      </c>
      <c r="N154" s="123"/>
      <c r="O154" s="123"/>
      <c r="P154" s="123"/>
      <c r="Q154" s="124"/>
      <c r="R154" s="125"/>
      <c r="S154" s="126"/>
      <c r="T154" s="62" t="str">
        <f>M153</f>
        <v>-</v>
      </c>
      <c r="U154" s="55" t="s">
        <v>61</v>
      </c>
      <c r="V154" s="127"/>
      <c r="W154" s="128" t="str">
        <f>IFERROR(VLOOKUP("15D",$G$8:$N$71,3,FALSE))</f>
        <v>Office</v>
      </c>
      <c r="X154" s="129"/>
      <c r="Y154" s="129"/>
      <c r="Z154" s="129"/>
      <c r="AA154" s="130"/>
      <c r="AB154" s="131"/>
      <c r="AC154" s="132"/>
      <c r="AD154" s="62" t="str">
        <f>W153</f>
        <v>-</v>
      </c>
      <c r="AE154" s="55"/>
      <c r="AF154" s="133"/>
      <c r="AG154" s="134" t="str">
        <f>IFERROR(VLOOKUP("16D",$G$8:$N$71,3,FALSE))</f>
        <v>Office</v>
      </c>
      <c r="AK154" s="135"/>
      <c r="AL154" s="177"/>
      <c r="AM154" s="178"/>
      <c r="AN154" s="251"/>
    </row>
    <row r="155" ht="13.5" customHeight="1">
      <c r="A155" s="251"/>
      <c r="B155" s="139" t="s">
        <v>58</v>
      </c>
      <c r="C155" s="140" t="s">
        <v>5</v>
      </c>
      <c r="D155" s="141"/>
      <c r="E155" s="141"/>
      <c r="F155" s="141"/>
      <c r="G155" s="142"/>
      <c r="H155" s="143" t="s">
        <v>55</v>
      </c>
      <c r="I155" s="144"/>
      <c r="J155" s="145"/>
      <c r="K155" s="138"/>
      <c r="L155" s="146" t="s">
        <v>58</v>
      </c>
      <c r="M155" s="147" t="s">
        <v>5</v>
      </c>
      <c r="N155" s="148"/>
      <c r="O155" s="148"/>
      <c r="P155" s="148"/>
      <c r="Q155" s="149"/>
      <c r="R155" s="150" t="s">
        <v>55</v>
      </c>
      <c r="S155" s="151"/>
      <c r="T155" s="145"/>
      <c r="U155" s="138"/>
      <c r="V155" s="152" t="s">
        <v>58</v>
      </c>
      <c r="W155" s="153" t="s">
        <v>5</v>
      </c>
      <c r="X155" s="154"/>
      <c r="Y155" s="154"/>
      <c r="Z155" s="154"/>
      <c r="AA155" s="155"/>
      <c r="AB155" s="156" t="s">
        <v>55</v>
      </c>
      <c r="AC155" s="157"/>
      <c r="AD155" s="145"/>
      <c r="AE155" s="138"/>
      <c r="AF155" s="179" t="s">
        <v>58</v>
      </c>
      <c r="AG155" s="180" t="s">
        <v>5</v>
      </c>
      <c r="AH155" s="181"/>
      <c r="AI155" s="181"/>
      <c r="AJ155" s="181"/>
      <c r="AK155" s="182"/>
      <c r="AL155" s="183" t="s">
        <v>55</v>
      </c>
      <c r="AM155" s="184"/>
      <c r="AN155" s="251"/>
    </row>
    <row r="156" ht="27.0" customHeight="1">
      <c r="A156" s="251"/>
      <c r="B156" s="49" t="str">
        <f>B133</f>
        <v>BARRAGES : 15H45 - 17H15</v>
      </c>
      <c r="C156" s="165"/>
      <c r="D156" s="165"/>
      <c r="E156" s="165"/>
      <c r="F156" s="165"/>
      <c r="G156" s="165"/>
      <c r="H156" s="50" t="s">
        <v>54</v>
      </c>
      <c r="I156" s="51" t="s">
        <v>55</v>
      </c>
      <c r="J156" s="164"/>
      <c r="K156" s="164"/>
      <c r="L156" s="166" t="str">
        <f>B156</f>
        <v>BARRAGES : 15H45 - 17H15</v>
      </c>
      <c r="M156" s="165"/>
      <c r="N156" s="165"/>
      <c r="O156" s="165"/>
      <c r="P156" s="165"/>
      <c r="Q156" s="165"/>
      <c r="R156" s="50" t="s">
        <v>54</v>
      </c>
      <c r="S156" s="51" t="s">
        <v>55</v>
      </c>
      <c r="T156" s="164"/>
      <c r="U156" s="164"/>
      <c r="V156" s="167" t="str">
        <f>B156</f>
        <v>BARRAGES : 15H45 - 17H15</v>
      </c>
      <c r="W156" s="165"/>
      <c r="X156" s="165"/>
      <c r="Y156" s="165"/>
      <c r="Z156" s="165"/>
      <c r="AA156" s="165"/>
      <c r="AB156" s="50" t="s">
        <v>54</v>
      </c>
      <c r="AC156" s="51" t="s">
        <v>55</v>
      </c>
      <c r="AD156" s="164"/>
      <c r="AE156" s="164"/>
      <c r="AF156" s="168" t="str">
        <f>B156</f>
        <v>BARRAGES : 15H45 - 17H15</v>
      </c>
      <c r="AG156" s="165"/>
      <c r="AH156" s="165"/>
      <c r="AI156" s="165"/>
      <c r="AJ156" s="165"/>
      <c r="AK156" s="165"/>
      <c r="AL156" s="50" t="s">
        <v>54</v>
      </c>
      <c r="AM156" s="51" t="s">
        <v>55</v>
      </c>
      <c r="AN156" s="251"/>
    </row>
    <row r="157" ht="27.0" customHeight="1">
      <c r="A157" s="251"/>
      <c r="B157" s="56">
        <v>49.0</v>
      </c>
      <c r="C157" s="57" t="str">
        <f>IF(COUNTBLANK(I151:I154)=0,IF(I151&gt;I152,C152,C151),"-")</f>
        <v>-</v>
      </c>
      <c r="D157" s="58"/>
      <c r="E157" s="58"/>
      <c r="F157" s="58"/>
      <c r="G157" s="59"/>
      <c r="H157" s="60"/>
      <c r="I157" s="61"/>
      <c r="J157" s="62" t="str">
        <f>C158</f>
        <v>-</v>
      </c>
      <c r="K157" s="55" t="s">
        <v>63</v>
      </c>
      <c r="L157" s="63">
        <v>50.0</v>
      </c>
      <c r="M157" s="64" t="str">
        <f>IF(COUNTBLANK(S151:S154)=0,IF(S151&gt;S152,M152,M151),"-")</f>
        <v>-</v>
      </c>
      <c r="N157" s="65"/>
      <c r="O157" s="65"/>
      <c r="P157" s="65"/>
      <c r="Q157" s="66"/>
      <c r="R157" s="67"/>
      <c r="S157" s="68"/>
      <c r="T157" s="62"/>
      <c r="U157" s="55"/>
      <c r="V157" s="69">
        <v>51.0</v>
      </c>
      <c r="W157" s="70" t="str">
        <f>IF(COUNTBLANK(AC151:AC154)=0,IF(AC151&gt;AC152,W152,W151),"-")</f>
        <v>-</v>
      </c>
      <c r="X157" s="71"/>
      <c r="Y157" s="71"/>
      <c r="Z157" s="71"/>
      <c r="AA157" s="72"/>
      <c r="AB157" s="73"/>
      <c r="AC157" s="74"/>
      <c r="AD157" s="62"/>
      <c r="AE157" s="55"/>
      <c r="AF157" s="75">
        <v>52.0</v>
      </c>
      <c r="AG157" s="76" t="str">
        <f>IF(COUNTBLANK(AM151:AM154)=0,IF(AM151&gt;AM152,AG152,AG151),"-")</f>
        <v>-</v>
      </c>
      <c r="AH157" s="77"/>
      <c r="AI157" s="77"/>
      <c r="AJ157" s="77"/>
      <c r="AK157" s="78"/>
      <c r="AL157" s="79"/>
      <c r="AM157" s="80"/>
      <c r="AN157" s="251"/>
    </row>
    <row r="158" ht="27.0" customHeight="1">
      <c r="A158" s="251"/>
      <c r="B158" s="116"/>
      <c r="C158" s="169" t="str">
        <f>IF(COUNTBLANK(I151:I154)=0,IF(I153&gt;I154,C153,C154),"-")</f>
        <v>-</v>
      </c>
      <c r="D158" s="170"/>
      <c r="E158" s="170"/>
      <c r="F158" s="170"/>
      <c r="G158" s="171"/>
      <c r="H158" s="172"/>
      <c r="I158" s="173"/>
      <c r="J158" s="62" t="str">
        <f>C157</f>
        <v>-</v>
      </c>
      <c r="K158" s="55" t="s">
        <v>63</v>
      </c>
      <c r="L158" s="121"/>
      <c r="M158" s="122" t="str">
        <f>IF(COUNTBLANK(S151:S154)=0,IF(S153&gt;S154,M153,M154),"-")</f>
        <v>-</v>
      </c>
      <c r="N158" s="123"/>
      <c r="O158" s="123"/>
      <c r="P158" s="123"/>
      <c r="Q158" s="124"/>
      <c r="R158" s="125"/>
      <c r="S158" s="126"/>
      <c r="T158" s="62"/>
      <c r="U158" s="55"/>
      <c r="V158" s="127"/>
      <c r="W158" s="128" t="str">
        <f>IF(COUNTBLANK(AC151:AC154)=0,IF(AC153&gt;AC154,W153,W154),"-")</f>
        <v>-</v>
      </c>
      <c r="X158" s="129"/>
      <c r="Y158" s="129"/>
      <c r="Z158" s="129"/>
      <c r="AA158" s="130"/>
      <c r="AB158" s="131"/>
      <c r="AC158" s="132"/>
      <c r="AD158" s="62"/>
      <c r="AE158" s="55"/>
      <c r="AF158" s="133"/>
      <c r="AG158" s="174" t="str">
        <f>IF(COUNTBLANK(AM151:AM154)=0,IF(AM153&gt;AM154,AG153,AG154),"-")</f>
        <v>-</v>
      </c>
      <c r="AH158" s="175"/>
      <c r="AI158" s="175"/>
      <c r="AJ158" s="175"/>
      <c r="AK158" s="176"/>
      <c r="AL158" s="177"/>
      <c r="AM158" s="178"/>
      <c r="AN158" s="251"/>
    </row>
    <row r="159" ht="13.5" customHeight="1">
      <c r="A159" s="251"/>
      <c r="B159" s="139" t="s">
        <v>58</v>
      </c>
      <c r="C159" s="140" t="s">
        <v>5</v>
      </c>
      <c r="D159" s="141"/>
      <c r="E159" s="141"/>
      <c r="F159" s="141"/>
      <c r="G159" s="142"/>
      <c r="H159" s="143" t="s">
        <v>55</v>
      </c>
      <c r="I159" s="144"/>
      <c r="J159" s="188"/>
      <c r="K159" s="187"/>
      <c r="L159" s="146" t="s">
        <v>58</v>
      </c>
      <c r="M159" s="147" t="s">
        <v>5</v>
      </c>
      <c r="N159" s="148"/>
      <c r="O159" s="148"/>
      <c r="P159" s="148"/>
      <c r="Q159" s="149"/>
      <c r="R159" s="150" t="s">
        <v>55</v>
      </c>
      <c r="S159" s="151"/>
      <c r="T159" s="188"/>
      <c r="U159" s="187"/>
      <c r="V159" s="152" t="s">
        <v>58</v>
      </c>
      <c r="W159" s="153" t="s">
        <v>5</v>
      </c>
      <c r="X159" s="154"/>
      <c r="Y159" s="154"/>
      <c r="Z159" s="154"/>
      <c r="AA159" s="155"/>
      <c r="AB159" s="156" t="s">
        <v>55</v>
      </c>
      <c r="AC159" s="157"/>
      <c r="AD159" s="188"/>
      <c r="AE159" s="187"/>
      <c r="AF159" s="179" t="s">
        <v>58</v>
      </c>
      <c r="AG159" s="180" t="s">
        <v>5</v>
      </c>
      <c r="AH159" s="181"/>
      <c r="AI159" s="181"/>
      <c r="AJ159" s="181"/>
      <c r="AK159" s="182"/>
      <c r="AL159" s="183" t="s">
        <v>55</v>
      </c>
      <c r="AM159" s="184"/>
      <c r="AN159" s="251"/>
    </row>
    <row r="160" ht="27.0" customHeight="1">
      <c r="A160" s="251"/>
      <c r="B160" s="190"/>
      <c r="C160" s="191"/>
      <c r="D160" s="191"/>
      <c r="E160" s="191"/>
      <c r="F160" s="191"/>
      <c r="G160" s="191"/>
      <c r="H160" s="191"/>
      <c r="I160" s="192"/>
      <c r="J160" s="189"/>
      <c r="K160" s="189"/>
      <c r="L160" s="190"/>
      <c r="M160" s="191"/>
      <c r="N160" s="191"/>
      <c r="O160" s="191"/>
      <c r="P160" s="191"/>
      <c r="Q160" s="191"/>
      <c r="R160" s="191"/>
      <c r="S160" s="191"/>
      <c r="T160" s="189"/>
      <c r="U160" s="189"/>
      <c r="V160" s="190"/>
      <c r="W160" s="191"/>
      <c r="X160" s="191"/>
      <c r="Y160" s="191"/>
      <c r="Z160" s="191"/>
      <c r="AA160" s="191"/>
      <c r="AB160" s="191"/>
      <c r="AC160" s="191"/>
      <c r="AD160" s="189"/>
      <c r="AE160" s="189"/>
      <c r="AF160" s="190"/>
      <c r="AG160" s="191"/>
      <c r="AH160" s="191"/>
      <c r="AI160" s="191"/>
      <c r="AJ160" s="191"/>
      <c r="AK160" s="191"/>
      <c r="AL160" s="191"/>
      <c r="AM160" s="191"/>
      <c r="AN160" s="251"/>
    </row>
    <row r="161" ht="27.0" customHeight="1">
      <c r="A161" s="251"/>
      <c r="B161" s="193" t="s">
        <v>842</v>
      </c>
      <c r="C161" s="194" t="str">
        <f>IF(COUNTBLANK(I151:I154)=0,IF(I151&gt;I152,C151,C152),"-")</f>
        <v>-</v>
      </c>
      <c r="D161" s="58"/>
      <c r="E161" s="58"/>
      <c r="F161" s="58"/>
      <c r="G161" s="58"/>
      <c r="H161" s="195"/>
      <c r="I161" s="196"/>
      <c r="J161" s="8"/>
      <c r="K161" s="8"/>
      <c r="L161" s="197" t="s">
        <v>843</v>
      </c>
      <c r="M161" s="198" t="str">
        <f>IF(COUNTBLANK(S151:S154)=0,IF(S151&gt;S152,M151,M152),"-")</f>
        <v>-</v>
      </c>
      <c r="N161" s="65"/>
      <c r="O161" s="65"/>
      <c r="P161" s="65"/>
      <c r="Q161" s="65"/>
      <c r="R161" s="199"/>
      <c r="S161" s="200"/>
      <c r="T161" s="8"/>
      <c r="U161" s="8"/>
      <c r="V161" s="201" t="s">
        <v>844</v>
      </c>
      <c r="W161" s="202" t="str">
        <f>IF(COUNTBLANK(AC151:AC154)=0,IF(AC151&gt;AC152,W151,W152),"-")</f>
        <v>-</v>
      </c>
      <c r="X161" s="71"/>
      <c r="Y161" s="71"/>
      <c r="Z161" s="71"/>
      <c r="AA161" s="71"/>
      <c r="AB161" s="203"/>
      <c r="AC161" s="204"/>
      <c r="AD161" s="8"/>
      <c r="AE161" s="8"/>
      <c r="AF161" s="205" t="s">
        <v>845</v>
      </c>
      <c r="AG161" s="206" t="str">
        <f>IF(COUNTBLANK(AM151:AM154)=0,IF(AM151&gt;AM152,AG151,AG152),"-")</f>
        <v>-</v>
      </c>
      <c r="AH161" s="77"/>
      <c r="AI161" s="77"/>
      <c r="AJ161" s="77"/>
      <c r="AK161" s="77"/>
      <c r="AL161" s="207"/>
      <c r="AM161" s="208"/>
      <c r="AN161" s="251"/>
    </row>
    <row r="162" ht="27.0" customHeight="1">
      <c r="A162" s="251"/>
      <c r="B162" s="209" t="s">
        <v>846</v>
      </c>
      <c r="C162" s="210" t="str">
        <f>IF(COUNTBLANK(I157:I158)=0,IF(I157&gt;I158,C157,C158),"-")</f>
        <v>-</v>
      </c>
      <c r="H162" s="211"/>
      <c r="I162" s="212"/>
      <c r="J162" s="8"/>
      <c r="K162" s="8"/>
      <c r="L162" s="213" t="s">
        <v>847</v>
      </c>
      <c r="M162" s="214" t="str">
        <f>IF(COUNTBLANK(S157:S158)=0,IF(S157&gt;S158,M157,M158),"-")</f>
        <v>-</v>
      </c>
      <c r="R162" s="215"/>
      <c r="S162" s="216"/>
      <c r="T162" s="8"/>
      <c r="U162" s="8"/>
      <c r="V162" s="217" t="s">
        <v>848</v>
      </c>
      <c r="W162" s="218" t="str">
        <f>IF(COUNTBLANK(AC157:AC158)=0,IF(AC157&gt;AC158,W157,W158),"-")</f>
        <v>-</v>
      </c>
      <c r="AB162" s="219"/>
      <c r="AC162" s="220"/>
      <c r="AD162" s="8"/>
      <c r="AE162" s="8"/>
      <c r="AF162" s="221" t="s">
        <v>849</v>
      </c>
      <c r="AG162" s="222" t="str">
        <f>IF(COUNTBLANK(AM157:AM158)=0,IF(AM157&gt;AM158,AG157,AG158),"-")</f>
        <v>-</v>
      </c>
      <c r="AL162" s="223"/>
      <c r="AM162" s="224"/>
      <c r="AN162" s="251"/>
    </row>
    <row r="163" ht="27.0" customHeight="1">
      <c r="A163" s="251"/>
      <c r="B163" s="225" t="s">
        <v>850</v>
      </c>
      <c r="C163" s="226" t="str">
        <f>IF(COUNTBLANK(I157:I158)=0,IF(I157&gt;I158,C158,C157),"-")</f>
        <v>-</v>
      </c>
      <c r="H163" s="227"/>
      <c r="I163" s="228"/>
      <c r="J163" s="8"/>
      <c r="K163" s="8"/>
      <c r="L163" s="229" t="s">
        <v>851</v>
      </c>
      <c r="M163" s="226" t="str">
        <f>IF(COUNTBLANK(S157:S158)=0,IF(S157&gt;S158,M158,M157),"-")</f>
        <v>-</v>
      </c>
      <c r="R163" s="227"/>
      <c r="S163" s="230"/>
      <c r="T163" s="8"/>
      <c r="U163" s="8"/>
      <c r="V163" s="231" t="s">
        <v>852</v>
      </c>
      <c r="W163" s="226" t="str">
        <f>IF(COUNTBLANK(AC157:AC158)=0,IF(AC157&gt;AC158,W158,W157),"-")</f>
        <v>-</v>
      </c>
      <c r="AB163" s="227"/>
      <c r="AC163" s="232"/>
      <c r="AD163" s="8"/>
      <c r="AE163" s="8"/>
      <c r="AF163" s="233" t="s">
        <v>853</v>
      </c>
      <c r="AG163" s="226" t="str">
        <f>IF(COUNTBLANK(AM157:AM158)=0,IF(AM157&gt;AM158,AG158,AG157),"-")</f>
        <v>-</v>
      </c>
      <c r="AL163" s="227"/>
      <c r="AM163" s="234"/>
      <c r="AN163" s="251"/>
    </row>
    <row r="164" ht="27.0" customHeight="1">
      <c r="A164" s="251"/>
      <c r="B164" s="235" t="s">
        <v>854</v>
      </c>
      <c r="C164" s="236" t="str">
        <f>IF(COUNTBLANK(I151:I154)=0,IF(I153&gt;I154,C154,C153),"-")</f>
        <v>-</v>
      </c>
      <c r="D164" s="170"/>
      <c r="E164" s="170"/>
      <c r="F164" s="170"/>
      <c r="G164" s="170"/>
      <c r="H164" s="237"/>
      <c r="I164" s="238"/>
      <c r="J164" s="8"/>
      <c r="K164" s="8"/>
      <c r="L164" s="239" t="s">
        <v>855</v>
      </c>
      <c r="M164" s="240" t="str">
        <f>IF(COUNTBLANK(S151:S154)=0,IF(S153&gt;S154,M154,M153),"-")</f>
        <v>-</v>
      </c>
      <c r="N164" s="123"/>
      <c r="O164" s="123"/>
      <c r="P164" s="123"/>
      <c r="Q164" s="123"/>
      <c r="R164" s="241"/>
      <c r="S164" s="242"/>
      <c r="T164" s="8"/>
      <c r="U164" s="8"/>
      <c r="V164" s="243" t="s">
        <v>856</v>
      </c>
      <c r="W164" s="244" t="str">
        <f>IF(COUNTBLANK(AC151:AC154)=0,IF(AC153&gt;AC154,W154,W153),"-")</f>
        <v>-</v>
      </c>
      <c r="X164" s="129"/>
      <c r="Y164" s="129"/>
      <c r="Z164" s="129"/>
      <c r="AA164" s="129"/>
      <c r="AB164" s="245"/>
      <c r="AC164" s="246"/>
      <c r="AD164" s="8"/>
      <c r="AE164" s="8"/>
      <c r="AF164" s="247" t="s">
        <v>857</v>
      </c>
      <c r="AG164" s="248" t="str">
        <f>IF(COUNTBLANK(AM151:AM154)=0,IF(AM153&gt;AM154,AG154,AG153),"-")</f>
        <v>-</v>
      </c>
      <c r="AH164" s="175"/>
      <c r="AI164" s="175"/>
      <c r="AJ164" s="175"/>
      <c r="AK164" s="175"/>
      <c r="AL164" s="249"/>
      <c r="AM164" s="250"/>
      <c r="AN164" s="251"/>
    </row>
    <row r="165" ht="27.0" customHeight="1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</row>
    <row r="166" ht="27.0" customHeight="1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</row>
    <row r="167" ht="27.0" customHeight="1">
      <c r="A167" s="38" t="s">
        <v>858</v>
      </c>
    </row>
    <row r="168" ht="27.0" customHeight="1">
      <c r="A168" s="501"/>
      <c r="B168" s="501"/>
      <c r="C168" s="501"/>
      <c r="D168" s="501"/>
      <c r="E168" s="501"/>
      <c r="F168" s="501"/>
      <c r="G168" s="501"/>
      <c r="H168" s="8"/>
      <c r="I168" s="8"/>
      <c r="J168" s="8"/>
      <c r="K168" s="8"/>
      <c r="L168" s="8"/>
      <c r="M168" s="8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ht="13.5" customHeight="1">
      <c r="A169" s="8"/>
      <c r="B169" s="502" t="s">
        <v>859</v>
      </c>
      <c r="C169" s="503"/>
      <c r="D169" s="503"/>
      <c r="E169" s="503"/>
      <c r="F169" s="503"/>
      <c r="G169" s="503"/>
      <c r="H169" s="504" t="s">
        <v>198</v>
      </c>
      <c r="I169" s="505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ht="13.5" customHeight="1">
      <c r="A170" s="258" t="s">
        <v>860</v>
      </c>
      <c r="B170" s="506">
        <v>76.0</v>
      </c>
      <c r="C170" s="226" t="str">
        <f>IFERROR(VLOOKUP(A170,$B$92:$G$95,2,FALSE),IFERROR(VLOOKUP(A170,$L$92:$Q$95,2,FALSE),IFERROR(VLOOKUP(A170,$V$92:$AA$95,2,FALSE),IFERROR(VLOOKUP(A170,$AF$92:$AK$95,2,FALSE),IFERROR(VLOOKUP(A170,$B$115:$G$118,2,FALSE),IFERROR(VLOOKUP(A170,$L$115:$Q$118,2,FALSE),IFERROR(VLOOKUP(A170,$V$115:$AA$118,2,FALSE),IFERROR(VLOOKUP(A170,$AF$115:$AK$118,2,FALSE),IFERROR(VLOOKUP(A170,$B$138:$G$141,2,FALSE),IFERROR(VLOOKUP(A170,$L$138:$Q$141,2,FALSE),IFERROR(VLOOKUP(A170,$V$138:$AA$141,2,FALSE),IFERROR(VLOOKUP(A170,$AF$138:$AK$141,2,FALSE),IFERROR(VLOOKUP(A170,$B$161:$G$164,2,FALSE),IFERROR(VLOOKUP(A170,$L$161:$Q$164,2,FALSE),IFERROR(VLOOKUP(A170,$V$161:$AA$164,2,FALSE),IFERROR(VLOOKUP(A170,$AF$161:$AK$164,2,FALSE),))))))))))))))))</f>
        <v>-</v>
      </c>
      <c r="G170" s="261"/>
      <c r="H170" s="507"/>
      <c r="I170" s="508"/>
      <c r="J170" s="509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ht="13.5" customHeight="1">
      <c r="B171" s="510"/>
      <c r="G171" s="261"/>
      <c r="I171" s="511"/>
      <c r="J171" s="512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ht="13.5" customHeight="1">
      <c r="A172" s="258" t="s">
        <v>861</v>
      </c>
      <c r="B172" s="510"/>
      <c r="C172" s="513" t="str">
        <f>IFERROR(VLOOKUP(A172,$B$92:$G$95,2,FALSE),IFERROR(VLOOKUP(A172,$L$92:$Q$95,2,FALSE),IFERROR(VLOOKUP(A172,$V$92:$AA$95,2,FALSE),IFERROR(VLOOKUP(A172,$AF$92:$AK$95,2,FALSE),IFERROR(VLOOKUP(A172,$B$115:$G$118,2,FALSE),IFERROR(VLOOKUP(A172,$L$115:$Q$118,2,FALSE),IFERROR(VLOOKUP(A172,$V$115:$AA$118,2,FALSE),IFERROR(VLOOKUP(A172,$AF$115:$AK$118,2,FALSE),IFERROR(VLOOKUP(A172,$B$138:$G$141,2,FALSE),IFERROR(VLOOKUP(A172,$L$138:$Q$141,2,FALSE),IFERROR(VLOOKUP(A172,$V$138:$AA$141,2,FALSE),IFERROR(VLOOKUP(A172,$AF$138:$AK$141,2,FALSE),IFERROR(VLOOKUP(A172,$B$161:$G$164,2,FALSE),IFERROR(VLOOKUP(A172,$L$161:$Q$164,2,FALSE),IFERROR(VLOOKUP(A172,$V$161:$AA$164,2,FALSE),IFERROR(VLOOKUP(A172,$AF$161:$AK$164,2,FALSE),))))))))))))))))</f>
        <v>-</v>
      </c>
      <c r="G172" s="261"/>
      <c r="H172" s="514"/>
      <c r="I172" s="515"/>
      <c r="J172" s="516"/>
      <c r="K172" s="8"/>
      <c r="L172" s="517" t="s">
        <v>862</v>
      </c>
      <c r="M172" s="518"/>
      <c r="N172" s="518"/>
      <c r="O172" s="518"/>
      <c r="P172" s="518"/>
      <c r="Q172" s="518"/>
      <c r="R172" s="519" t="s">
        <v>300</v>
      </c>
      <c r="S172" s="520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ht="13.5" customHeight="1">
      <c r="B173" s="521"/>
      <c r="C173" s="522"/>
      <c r="D173" s="522"/>
      <c r="E173" s="522"/>
      <c r="F173" s="522"/>
      <c r="G173" s="523"/>
      <c r="H173" s="522"/>
      <c r="I173" s="524"/>
      <c r="J173" s="525"/>
      <c r="K173" s="526"/>
      <c r="L173" s="527">
        <v>50.0</v>
      </c>
      <c r="M173" s="226" t="str">
        <f>IF(COUNTBLANK(I170:I173)=2,IF(I170&gt;I172,C170,C172),"")</f>
        <v/>
      </c>
      <c r="Q173" s="261"/>
      <c r="R173" s="528"/>
      <c r="S173" s="109"/>
      <c r="T173" s="277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ht="13.5" customHeight="1">
      <c r="A174" s="8"/>
      <c r="B174" s="529"/>
      <c r="C174" s="529"/>
      <c r="D174" s="529"/>
      <c r="E174" s="529"/>
      <c r="F174" s="529"/>
      <c r="G174" s="529"/>
      <c r="H174" s="530"/>
      <c r="I174" s="530"/>
      <c r="J174" s="531"/>
      <c r="K174" s="532"/>
      <c r="L174" s="533"/>
      <c r="Q174" s="261"/>
      <c r="S174" s="534"/>
      <c r="T174" s="535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ht="13.5" customHeight="1">
      <c r="A175" s="8"/>
      <c r="B175" s="502" t="s">
        <v>859</v>
      </c>
      <c r="C175" s="503"/>
      <c r="D175" s="503"/>
      <c r="E175" s="503"/>
      <c r="F175" s="503"/>
      <c r="G175" s="503"/>
      <c r="H175" s="536" t="str">
        <f>$H$169</f>
        <v>18H00 - 19H30</v>
      </c>
      <c r="I175" s="505"/>
      <c r="J175" s="531"/>
      <c r="K175" s="526"/>
      <c r="L175" s="533"/>
      <c r="M175" s="210" t="str">
        <f>IF(COUNTBLANK(I176:I179)=2,IF(I176&gt;I178,C176,C178),"")</f>
        <v/>
      </c>
      <c r="Q175" s="261"/>
      <c r="R175" s="537"/>
      <c r="S175" s="120"/>
      <c r="T175" s="538"/>
      <c r="U175" s="8"/>
      <c r="V175" s="8"/>
      <c r="W175" s="539"/>
      <c r="X175" s="539"/>
      <c r="Y175" s="539"/>
      <c r="Z175" s="539"/>
      <c r="AA175" s="539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ht="13.5" customHeight="1">
      <c r="A176" s="258" t="s">
        <v>863</v>
      </c>
      <c r="B176" s="506">
        <v>77.0</v>
      </c>
      <c r="C176" s="226" t="str">
        <f>IFERROR(VLOOKUP(A176,$B$92:$G$95,2,FALSE),IFERROR(VLOOKUP(A176,$L$92:$Q$95,2,FALSE),IFERROR(VLOOKUP(A176,$V$92:$AA$95,2,FALSE),IFERROR(VLOOKUP(A176,$AF$92:$AK$95,2,FALSE),IFERROR(VLOOKUP(A176,$B$115:$G$118,2,FALSE),IFERROR(VLOOKUP(A176,$L$115:$Q$118,2,FALSE),IFERROR(VLOOKUP(A176,$V$115:$AA$118,2,FALSE),IFERROR(VLOOKUP(A176,$AF$115:$AK$118,2,FALSE),IFERROR(VLOOKUP(A176,$B$138:$G$141,2,FALSE),IFERROR(VLOOKUP(A176,$L$138:$Q$141,2,FALSE),IFERROR(VLOOKUP(A176,$V$138:$AA$141,2,FALSE),IFERROR(VLOOKUP(A176,$AF$138:$AK$141,2,FALSE),IFERROR(VLOOKUP(A176,$B$161:$G$164,2,FALSE),IFERROR(VLOOKUP(A176,$L$161:$Q$164,2,FALSE),IFERROR(VLOOKUP(A176,$V$161:$AA$164,2,FALSE),IFERROR(VLOOKUP(A176,$AF$161:$AK$164,2,FALSE),))))))))))))))))</f>
        <v>-</v>
      </c>
      <c r="G176" s="261"/>
      <c r="H176" s="507"/>
      <c r="I176" s="508"/>
      <c r="J176" s="540"/>
      <c r="K176" s="526"/>
      <c r="L176" s="541"/>
      <c r="M176" s="542"/>
      <c r="N176" s="542"/>
      <c r="O176" s="542"/>
      <c r="P176" s="542"/>
      <c r="Q176" s="543"/>
      <c r="R176" s="542"/>
      <c r="S176" s="544"/>
      <c r="T176" s="545"/>
      <c r="U176" s="8"/>
      <c r="V176" s="8"/>
      <c r="W176" s="539"/>
      <c r="X176" s="539"/>
      <c r="Y176" s="539"/>
      <c r="Z176" s="539"/>
      <c r="AA176" s="539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ht="13.5" customHeight="1">
      <c r="B177" s="510"/>
      <c r="G177" s="261"/>
      <c r="I177" s="511"/>
      <c r="J177" s="546"/>
      <c r="K177" s="8"/>
      <c r="L177" s="8"/>
      <c r="M177" s="539"/>
      <c r="N177" s="539"/>
      <c r="O177" s="539"/>
      <c r="P177" s="539"/>
      <c r="Q177" s="539"/>
      <c r="R177" s="8"/>
      <c r="S177" s="8"/>
      <c r="T177" s="331"/>
      <c r="U177" s="8"/>
      <c r="V177" s="547"/>
      <c r="W177" s="548"/>
      <c r="X177" s="548"/>
      <c r="Y177" s="548"/>
      <c r="Z177" s="548"/>
      <c r="AA177" s="548"/>
      <c r="AB177" s="547"/>
      <c r="AC177" s="547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ht="13.5" customHeight="1">
      <c r="A178" s="258" t="s">
        <v>864</v>
      </c>
      <c r="B178" s="510"/>
      <c r="C178" s="513" t="str">
        <f>IFERROR(VLOOKUP(A178,$B$92:$G$95,2,FALSE),IFERROR(VLOOKUP(A178,$L$92:$Q$95,2,FALSE),IFERROR(VLOOKUP(A178,$V$92:$AA$95,2,FALSE),IFERROR(VLOOKUP(A178,$AF$92:$AK$95,2,FALSE),IFERROR(VLOOKUP(A178,$B$115:$G$118,2,FALSE),IFERROR(VLOOKUP(A178,$L$115:$Q$118,2,FALSE),IFERROR(VLOOKUP(A178,$V$115:$AA$118,2,FALSE),IFERROR(VLOOKUP(A178,$AF$115:$AK$118,2,FALSE),IFERROR(VLOOKUP(A178,$B$138:$G$141,2,FALSE),IFERROR(VLOOKUP(A178,$L$138:$Q$141,2,FALSE),IFERROR(VLOOKUP(A178,$V$138:$AA$141,2,FALSE),IFERROR(VLOOKUP(A178,$AF$138:$AK$141,2,FALSE),IFERROR(VLOOKUP(A178,$B$161:$G$164,2,FALSE),IFERROR(VLOOKUP(A178,$L$161:$Q$164,2,FALSE),IFERROR(VLOOKUP(A178,$V$161:$AA$164,2,FALSE),IFERROR(VLOOKUP(A178,$AF$161:$AK$164,2,FALSE),))))))))))))))))</f>
        <v>-</v>
      </c>
      <c r="G178" s="261"/>
      <c r="H178" s="514"/>
      <c r="I178" s="515"/>
      <c r="J178" s="509"/>
      <c r="K178" s="8"/>
      <c r="L178" s="8"/>
      <c r="M178" s="539"/>
      <c r="N178" s="539"/>
      <c r="O178" s="539"/>
      <c r="P178" s="539"/>
      <c r="Q178" s="539"/>
      <c r="R178" s="8"/>
      <c r="S178" s="8"/>
      <c r="T178" s="331"/>
      <c r="U178" s="253"/>
      <c r="V178" s="549" t="s">
        <v>81</v>
      </c>
      <c r="W178" s="550"/>
      <c r="X178" s="550"/>
      <c r="Y178" s="550"/>
      <c r="Z178" s="550"/>
      <c r="AA178" s="550"/>
      <c r="AB178" s="256" t="s">
        <v>82</v>
      </c>
      <c r="AC178" s="257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ht="13.5" customHeight="1">
      <c r="B179" s="521"/>
      <c r="C179" s="522"/>
      <c r="D179" s="522"/>
      <c r="E179" s="522"/>
      <c r="F179" s="522"/>
      <c r="G179" s="523"/>
      <c r="H179" s="522"/>
      <c r="I179" s="524"/>
      <c r="K179" s="8"/>
      <c r="L179" s="8"/>
      <c r="M179" s="539"/>
      <c r="N179" s="539"/>
      <c r="O179" s="539"/>
      <c r="P179" s="539"/>
      <c r="Q179" s="539"/>
      <c r="R179" s="8"/>
      <c r="S179" s="8"/>
      <c r="T179" s="331"/>
      <c r="U179" s="253"/>
      <c r="V179" s="551">
        <v>23.0</v>
      </c>
      <c r="W179" s="226" t="str">
        <f>IF(COUNTBLANK(S173:S176)=2,IF(S173&gt;S175,M173,M175),"")</f>
        <v/>
      </c>
      <c r="AA179" s="261"/>
      <c r="AB179" s="528"/>
      <c r="AC179" s="263"/>
      <c r="AD179" s="277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ht="13.5" customHeight="1">
      <c r="A180" s="8"/>
      <c r="B180" s="529"/>
      <c r="C180" s="529"/>
      <c r="D180" s="529"/>
      <c r="E180" s="529"/>
      <c r="F180" s="529"/>
      <c r="G180" s="529"/>
      <c r="H180" s="530"/>
      <c r="I180" s="530"/>
      <c r="J180" s="8"/>
      <c r="K180" s="8"/>
      <c r="L180" s="8"/>
      <c r="M180" s="539"/>
      <c r="N180" s="539"/>
      <c r="O180" s="539"/>
      <c r="P180" s="539"/>
      <c r="Q180" s="539"/>
      <c r="R180" s="8"/>
      <c r="S180" s="8"/>
      <c r="T180" s="331"/>
      <c r="U180" s="552"/>
      <c r="V180" s="553"/>
      <c r="AA180" s="261"/>
      <c r="AC180" s="259"/>
      <c r="AD180" s="554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ht="13.5" customHeight="1">
      <c r="A181" s="8"/>
      <c r="B181" s="502" t="s">
        <v>859</v>
      </c>
      <c r="C181" s="503"/>
      <c r="D181" s="503"/>
      <c r="E181" s="503"/>
      <c r="F181" s="503"/>
      <c r="G181" s="503"/>
      <c r="H181" s="536" t="str">
        <f>$H$169</f>
        <v>18H00 - 19H30</v>
      </c>
      <c r="I181" s="505"/>
      <c r="J181" s="8"/>
      <c r="K181" s="8"/>
      <c r="L181" s="8"/>
      <c r="M181" s="539"/>
      <c r="N181" s="539"/>
      <c r="O181" s="539"/>
      <c r="P181" s="539"/>
      <c r="Q181" s="539"/>
      <c r="R181" s="8"/>
      <c r="S181" s="8"/>
      <c r="T181" s="331"/>
      <c r="U181" s="253"/>
      <c r="V181" s="553"/>
      <c r="W181" s="218" t="str">
        <f>IF(COUNTBLANK(S185:S188)=2,IF(S185&gt;S187,M185,M187),"")</f>
        <v/>
      </c>
      <c r="AA181" s="261"/>
      <c r="AB181" s="555"/>
      <c r="AC181" s="265"/>
      <c r="AD181" s="556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ht="13.5" customHeight="1">
      <c r="A182" s="258" t="s">
        <v>865</v>
      </c>
      <c r="B182" s="506">
        <v>78.0</v>
      </c>
      <c r="C182" s="226" t="str">
        <f>IFERROR(VLOOKUP(A182,$B$92:$G$95,2,FALSE),IFERROR(VLOOKUP(A182,$L$92:$Q$95,2,FALSE),IFERROR(VLOOKUP(A182,$V$92:$AA$95,2,FALSE),IFERROR(VLOOKUP(A182,$AF$92:$AK$95,2,FALSE),IFERROR(VLOOKUP(A182,$B$115:$G$118,2,FALSE),IFERROR(VLOOKUP(A182,$L$115:$Q$118,2,FALSE),IFERROR(VLOOKUP(A182,$V$115:$AA$118,2,FALSE),IFERROR(VLOOKUP(A182,$AF$115:$AK$118,2,FALSE),IFERROR(VLOOKUP(A182,$B$138:$G$141,2,FALSE),IFERROR(VLOOKUP(A182,$L$138:$Q$141,2,FALSE),IFERROR(VLOOKUP(A182,$V$138:$AA$141,2,FALSE),IFERROR(VLOOKUP(A182,$AF$138:$AK$141,2,FALSE),IFERROR(VLOOKUP(A182,$B$161:$G$164,2,FALSE),IFERROR(VLOOKUP(A182,$L$161:$Q$164,2,FALSE),IFERROR(VLOOKUP(A182,$V$161:$AA$164,2,FALSE),IFERROR(VLOOKUP(A182,$AF$161:$AK$164,2,FALSE),))))))))))))))))</f>
        <v>-</v>
      </c>
      <c r="G182" s="261"/>
      <c r="H182" s="507"/>
      <c r="I182" s="508"/>
      <c r="J182" s="509"/>
      <c r="K182" s="8"/>
      <c r="L182" s="8"/>
      <c r="M182" s="539"/>
      <c r="N182" s="539"/>
      <c r="O182" s="539"/>
      <c r="P182" s="539"/>
      <c r="Q182" s="539"/>
      <c r="R182" s="8"/>
      <c r="S182" s="8"/>
      <c r="T182" s="331"/>
      <c r="U182" s="253"/>
      <c r="V182" s="557"/>
      <c r="W182" s="273"/>
      <c r="X182" s="273"/>
      <c r="Y182" s="273"/>
      <c r="Z182" s="273"/>
      <c r="AA182" s="272"/>
      <c r="AB182" s="273"/>
      <c r="AC182" s="274"/>
      <c r="AD182" s="55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ht="13.5" customHeight="1">
      <c r="B183" s="510"/>
      <c r="G183" s="261"/>
      <c r="I183" s="511"/>
      <c r="J183" s="512"/>
      <c r="K183" s="8"/>
      <c r="L183" s="559"/>
      <c r="M183" s="560"/>
      <c r="N183" s="560"/>
      <c r="O183" s="560"/>
      <c r="P183" s="560"/>
      <c r="Q183" s="560"/>
      <c r="R183" s="559"/>
      <c r="S183" s="559"/>
      <c r="T183" s="331"/>
      <c r="U183" s="8"/>
      <c r="V183" s="8"/>
      <c r="W183" s="539"/>
      <c r="X183" s="539"/>
      <c r="Y183" s="539"/>
      <c r="Z183" s="539"/>
      <c r="AA183" s="539"/>
      <c r="AB183" s="8"/>
      <c r="AC183" s="8"/>
      <c r="AD183" s="275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ht="13.5" customHeight="1">
      <c r="A184" s="258" t="s">
        <v>866</v>
      </c>
      <c r="B184" s="510"/>
      <c r="C184" s="513" t="str">
        <f>IFERROR(VLOOKUP(A184,$B$92:$G$95,2,FALSE),IFERROR(VLOOKUP(A184,$L$92:$Q$95,2,FALSE),IFERROR(VLOOKUP(A184,$V$92:$AA$95,2,FALSE),IFERROR(VLOOKUP(A184,$AF$92:$AK$95,2,FALSE),IFERROR(VLOOKUP(A184,$B$115:$G$118,2,FALSE),IFERROR(VLOOKUP(A184,$L$115:$Q$118,2,FALSE),IFERROR(VLOOKUP(A184,$V$115:$AA$118,2,FALSE),IFERROR(VLOOKUP(A184,$AF$115:$AK$118,2,FALSE),IFERROR(VLOOKUP(A184,$B$138:$G$141,2,FALSE),IFERROR(VLOOKUP(A184,$L$138:$Q$141,2,FALSE),IFERROR(VLOOKUP(A184,$V$138:$AA$141,2,FALSE),IFERROR(VLOOKUP(A184,$AF$138:$AK$141,2,FALSE),IFERROR(VLOOKUP(A184,$B$161:$G$164,2,FALSE),IFERROR(VLOOKUP(A184,$L$161:$Q$164,2,FALSE),IFERROR(VLOOKUP(A184,$V$161:$AA$164,2,FALSE),IFERROR(VLOOKUP(A184,$AF$161:$AK$164,2,FALSE),))))))))))))))))</f>
        <v>-</v>
      </c>
      <c r="G184" s="261"/>
      <c r="H184" s="514"/>
      <c r="I184" s="515"/>
      <c r="J184" s="516"/>
      <c r="K184" s="561"/>
      <c r="L184" s="517" t="s">
        <v>862</v>
      </c>
      <c r="M184" s="562"/>
      <c r="N184" s="562"/>
      <c r="O184" s="562"/>
      <c r="P184" s="562"/>
      <c r="Q184" s="562"/>
      <c r="R184" s="519" t="s">
        <v>300</v>
      </c>
      <c r="S184" s="520"/>
      <c r="T184" s="331"/>
      <c r="U184" s="8"/>
      <c r="V184" s="8"/>
      <c r="W184" s="539"/>
      <c r="X184" s="539"/>
      <c r="Y184" s="539"/>
      <c r="Z184" s="539"/>
      <c r="AA184" s="539"/>
      <c r="AB184" s="8"/>
      <c r="AC184" s="8"/>
      <c r="AD184" s="275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ht="13.5" customHeight="1">
      <c r="B185" s="521"/>
      <c r="C185" s="522"/>
      <c r="D185" s="522"/>
      <c r="E185" s="522"/>
      <c r="F185" s="522"/>
      <c r="G185" s="523"/>
      <c r="H185" s="522"/>
      <c r="I185" s="524"/>
      <c r="J185" s="525"/>
      <c r="K185" s="563"/>
      <c r="L185" s="527">
        <v>52.0</v>
      </c>
      <c r="M185" s="226" t="str">
        <f>IF(COUNTBLANK(I182:I185)=2,IF(I182&gt;I184,C182,C184),"")</f>
        <v/>
      </c>
      <c r="Q185" s="261"/>
      <c r="R185" s="528"/>
      <c r="S185" s="109"/>
      <c r="T185" s="564"/>
      <c r="U185" s="8"/>
      <c r="V185" s="8"/>
      <c r="W185" s="539"/>
      <c r="X185" s="539"/>
      <c r="Y185" s="539"/>
      <c r="Z185" s="539"/>
      <c r="AA185" s="539"/>
      <c r="AB185" s="8"/>
      <c r="AC185" s="8"/>
      <c r="AD185" s="275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ht="13.5" customHeight="1">
      <c r="A186" s="8"/>
      <c r="B186" s="529"/>
      <c r="C186" s="529"/>
      <c r="D186" s="529"/>
      <c r="E186" s="529"/>
      <c r="F186" s="529"/>
      <c r="G186" s="529"/>
      <c r="H186" s="530"/>
      <c r="I186" s="530"/>
      <c r="J186" s="531"/>
      <c r="K186" s="565"/>
      <c r="L186" s="533"/>
      <c r="Q186" s="261"/>
      <c r="S186" s="534"/>
      <c r="T186" s="566"/>
      <c r="U186" s="8"/>
      <c r="V186" s="8"/>
      <c r="W186" s="539"/>
      <c r="X186" s="539"/>
      <c r="Y186" s="539"/>
      <c r="Z186" s="539"/>
      <c r="AA186" s="539"/>
      <c r="AB186" s="8"/>
      <c r="AC186" s="8"/>
      <c r="AD186" s="275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ht="13.5" customHeight="1">
      <c r="A187" s="8"/>
      <c r="B187" s="502" t="s">
        <v>859</v>
      </c>
      <c r="C187" s="503"/>
      <c r="D187" s="503"/>
      <c r="E187" s="503"/>
      <c r="F187" s="503"/>
      <c r="G187" s="503"/>
      <c r="H187" s="536" t="str">
        <f>$H$169</f>
        <v>18H00 - 19H30</v>
      </c>
      <c r="I187" s="505"/>
      <c r="J187" s="531"/>
      <c r="K187" s="563"/>
      <c r="L187" s="533"/>
      <c r="M187" s="210" t="str">
        <f>IF(COUNTBLANK(I188:I191)=2,IF(I188&gt;I190,C188,C190),"")</f>
        <v/>
      </c>
      <c r="Q187" s="261"/>
      <c r="R187" s="537"/>
      <c r="S187" s="120"/>
      <c r="T187" s="277"/>
      <c r="U187" s="8"/>
      <c r="V187" s="8"/>
      <c r="W187" s="539"/>
      <c r="X187" s="539"/>
      <c r="Y187" s="539"/>
      <c r="Z187" s="539"/>
      <c r="AA187" s="539"/>
      <c r="AB187" s="8"/>
      <c r="AC187" s="8"/>
      <c r="AD187" s="275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 ht="13.5" customHeight="1">
      <c r="A188" s="258" t="s">
        <v>867</v>
      </c>
      <c r="B188" s="506">
        <v>79.0</v>
      </c>
      <c r="C188" s="226" t="str">
        <f>IFERROR(VLOOKUP(A188,$B$92:$G$95,2,FALSE),IFERROR(VLOOKUP(A188,$L$92:$Q$95,2,FALSE),IFERROR(VLOOKUP(A188,$V$92:$AA$95,2,FALSE),IFERROR(VLOOKUP(A188,$AF$92:$AK$95,2,FALSE),IFERROR(VLOOKUP(A188,$B$115:$G$118,2,FALSE),IFERROR(VLOOKUP(A188,$L$115:$Q$118,2,FALSE),IFERROR(VLOOKUP(A188,$V$115:$AA$118,2,FALSE),IFERROR(VLOOKUP(A188,$AF$115:$AK$118,2,FALSE),IFERROR(VLOOKUP(A188,$B$138:$G$141,2,FALSE),IFERROR(VLOOKUP(A188,$L$138:$Q$141,2,FALSE),IFERROR(VLOOKUP(A188,$V$138:$AA$141,2,FALSE),IFERROR(VLOOKUP(A188,$AF$138:$AK$141,2,FALSE),IFERROR(VLOOKUP(A188,$B$161:$G$164,2,FALSE),IFERROR(VLOOKUP(A188,$L$161:$Q$164,2,FALSE),IFERROR(VLOOKUP(A188,$V$161:$AA$164,2,FALSE),IFERROR(VLOOKUP(A188,$AF$161:$AK$164,2,FALSE),))))))))))))))))</f>
        <v>-</v>
      </c>
      <c r="G188" s="261"/>
      <c r="H188" s="507"/>
      <c r="I188" s="508"/>
      <c r="J188" s="540"/>
      <c r="K188" s="563"/>
      <c r="L188" s="541"/>
      <c r="M188" s="542"/>
      <c r="N188" s="542"/>
      <c r="O188" s="542"/>
      <c r="P188" s="542"/>
      <c r="Q188" s="543"/>
      <c r="R188" s="542"/>
      <c r="S188" s="544"/>
      <c r="U188" s="8"/>
      <c r="V188" s="8"/>
      <c r="W188" s="539"/>
      <c r="X188" s="539"/>
      <c r="Y188" s="539"/>
      <c r="Z188" s="539"/>
      <c r="AA188" s="539"/>
      <c r="AB188" s="8"/>
      <c r="AC188" s="8"/>
      <c r="AD188" s="275"/>
      <c r="AE188" s="8"/>
      <c r="AF188" s="8"/>
      <c r="AG188" s="539"/>
      <c r="AH188" s="539"/>
      <c r="AI188" s="539"/>
      <c r="AJ188" s="539"/>
      <c r="AK188" s="539"/>
      <c r="AL188" s="8"/>
      <c r="AM188" s="8"/>
      <c r="AN188" s="8"/>
    </row>
    <row r="189" ht="13.5" customHeight="1">
      <c r="B189" s="510"/>
      <c r="G189" s="261"/>
      <c r="I189" s="511"/>
      <c r="J189" s="546"/>
      <c r="K189" s="8"/>
      <c r="L189" s="8"/>
      <c r="M189" s="539"/>
      <c r="N189" s="539"/>
      <c r="O189" s="539"/>
      <c r="P189" s="539"/>
      <c r="Q189" s="539"/>
      <c r="R189" s="8"/>
      <c r="S189" s="8"/>
      <c r="T189" s="8"/>
      <c r="U189" s="8"/>
      <c r="V189" s="8"/>
      <c r="W189" s="539"/>
      <c r="X189" s="539"/>
      <c r="Y189" s="539"/>
      <c r="Z189" s="539"/>
      <c r="AA189" s="539"/>
      <c r="AB189" s="8"/>
      <c r="AC189" s="8"/>
      <c r="AD189" s="275"/>
      <c r="AE189" s="8"/>
      <c r="AF189" s="567"/>
      <c r="AG189" s="568"/>
      <c r="AH189" s="568"/>
      <c r="AI189" s="568"/>
      <c r="AJ189" s="568"/>
      <c r="AK189" s="568"/>
      <c r="AL189" s="567"/>
      <c r="AM189" s="567"/>
      <c r="AN189" s="8"/>
    </row>
    <row r="190" ht="13.5" customHeight="1">
      <c r="A190" s="258" t="s">
        <v>868</v>
      </c>
      <c r="B190" s="510"/>
      <c r="C190" s="513" t="str">
        <f>IFERROR(VLOOKUP(A190,$B$92:$G$95,2,FALSE),IFERROR(VLOOKUP(A190,$L$92:$Q$95,2,FALSE),IFERROR(VLOOKUP(A190,$V$92:$AA$95,2,FALSE),IFERROR(VLOOKUP(A190,$AF$92:$AK$95,2,FALSE),IFERROR(VLOOKUP(A190,$B$115:$G$118,2,FALSE),IFERROR(VLOOKUP(A190,$L$115:$Q$118,2,FALSE),IFERROR(VLOOKUP(A190,$V$115:$AA$118,2,FALSE),IFERROR(VLOOKUP(A190,$AF$115:$AK$118,2,FALSE),IFERROR(VLOOKUP(A190,$B$138:$G$141,2,FALSE),IFERROR(VLOOKUP(A190,$L$138:$Q$141,2,FALSE),IFERROR(VLOOKUP(A190,$V$138:$AA$141,2,FALSE),IFERROR(VLOOKUP(A190,$AF$138:$AK$141,2,FALSE),IFERROR(VLOOKUP(A190,$B$161:$G$164,2,FALSE),IFERROR(VLOOKUP(A190,$L$161:$Q$164,2,FALSE),IFERROR(VLOOKUP(A190,$V$161:$AA$164,2,FALSE),IFERROR(VLOOKUP(A190,$AF$161:$AK$164,2,FALSE),))))))))))))))))</f>
        <v>-</v>
      </c>
      <c r="G190" s="261"/>
      <c r="H190" s="514"/>
      <c r="I190" s="515"/>
      <c r="J190" s="509"/>
      <c r="K190" s="8"/>
      <c r="L190" s="8"/>
      <c r="M190" s="539"/>
      <c r="N190" s="539"/>
      <c r="O190" s="539"/>
      <c r="P190" s="539"/>
      <c r="Q190" s="539"/>
      <c r="R190" s="8"/>
      <c r="S190" s="8"/>
      <c r="T190" s="8"/>
      <c r="U190" s="8"/>
      <c r="V190" s="8"/>
      <c r="W190" s="539"/>
      <c r="X190" s="539"/>
      <c r="Y190" s="539"/>
      <c r="Z190" s="539"/>
      <c r="AA190" s="539"/>
      <c r="AB190" s="8"/>
      <c r="AC190" s="8"/>
      <c r="AD190" s="275"/>
      <c r="AE190" s="569"/>
      <c r="AF190" s="267" t="s">
        <v>85</v>
      </c>
      <c r="AG190" s="570"/>
      <c r="AH190" s="570"/>
      <c r="AI190" s="570"/>
      <c r="AJ190" s="570"/>
      <c r="AK190" s="570"/>
      <c r="AL190" s="571" t="s">
        <v>86</v>
      </c>
      <c r="AM190" s="271"/>
      <c r="AN190" s="8"/>
    </row>
    <row r="191" ht="13.5" customHeight="1">
      <c r="B191" s="521"/>
      <c r="C191" s="522"/>
      <c r="D191" s="522"/>
      <c r="E191" s="522"/>
      <c r="F191" s="522"/>
      <c r="G191" s="523"/>
      <c r="H191" s="522"/>
      <c r="I191" s="524"/>
      <c r="K191" s="8"/>
      <c r="L191" s="8"/>
      <c r="M191" s="539"/>
      <c r="N191" s="539"/>
      <c r="O191" s="539"/>
      <c r="P191" s="539"/>
      <c r="Q191" s="539"/>
      <c r="R191" s="8"/>
      <c r="S191" s="8"/>
      <c r="T191" s="8"/>
      <c r="U191" s="8"/>
      <c r="V191" s="8"/>
      <c r="W191" s="539"/>
      <c r="X191" s="539"/>
      <c r="Y191" s="539"/>
      <c r="Z191" s="539"/>
      <c r="AA191" s="539"/>
      <c r="AB191" s="8"/>
      <c r="AC191" s="8"/>
      <c r="AD191" s="275"/>
      <c r="AE191" s="569"/>
      <c r="AF191" s="276">
        <v>14.0</v>
      </c>
      <c r="AG191" s="226" t="str">
        <f>IF(COUNTBLANK(AC179:AC182)=2,IF(AC179&gt;AC181,W179,W181),"")</f>
        <v/>
      </c>
      <c r="AK191" s="261"/>
      <c r="AL191" s="528"/>
      <c r="AM191" s="278"/>
      <c r="AN191" s="8"/>
    </row>
    <row r="192" ht="13.5" customHeight="1">
      <c r="A192" s="8"/>
      <c r="B192" s="529"/>
      <c r="C192" s="529"/>
      <c r="D192" s="529"/>
      <c r="E192" s="529"/>
      <c r="F192" s="529"/>
      <c r="G192" s="529"/>
      <c r="H192" s="530"/>
      <c r="I192" s="530"/>
      <c r="J192" s="8"/>
      <c r="K192" s="8"/>
      <c r="L192" s="8"/>
      <c r="M192" s="539"/>
      <c r="N192" s="539"/>
      <c r="O192" s="539"/>
      <c r="P192" s="539"/>
      <c r="Q192" s="539"/>
      <c r="R192" s="8"/>
      <c r="S192" s="8"/>
      <c r="T192" s="8"/>
      <c r="U192" s="8"/>
      <c r="V192" s="8"/>
      <c r="W192" s="539"/>
      <c r="X192" s="539"/>
      <c r="Y192" s="539"/>
      <c r="Z192" s="539"/>
      <c r="AA192" s="539"/>
      <c r="AB192" s="8"/>
      <c r="AC192" s="8"/>
      <c r="AD192" s="275"/>
      <c r="AE192" s="572"/>
      <c r="AF192" s="280"/>
      <c r="AK192" s="261"/>
      <c r="AM192" s="281"/>
      <c r="AN192" s="8"/>
    </row>
    <row r="193" ht="13.5" customHeight="1">
      <c r="A193" s="8"/>
      <c r="B193" s="502" t="s">
        <v>859</v>
      </c>
      <c r="C193" s="503"/>
      <c r="D193" s="503"/>
      <c r="E193" s="503"/>
      <c r="F193" s="503"/>
      <c r="G193" s="503"/>
      <c r="H193" s="536" t="str">
        <f>$H$169</f>
        <v>18H00 - 19H30</v>
      </c>
      <c r="I193" s="505"/>
      <c r="J193" s="8"/>
      <c r="K193" s="8"/>
      <c r="L193" s="8"/>
      <c r="M193" s="539"/>
      <c r="N193" s="539"/>
      <c r="O193" s="539"/>
      <c r="P193" s="539"/>
      <c r="Q193" s="539"/>
      <c r="R193" s="8"/>
      <c r="S193" s="8"/>
      <c r="T193" s="8"/>
      <c r="U193" s="8"/>
      <c r="V193" s="8"/>
      <c r="W193" s="539"/>
      <c r="X193" s="539"/>
      <c r="Y193" s="539"/>
      <c r="Z193" s="539"/>
      <c r="AA193" s="539"/>
      <c r="AB193" s="8"/>
      <c r="AC193" s="8"/>
      <c r="AD193" s="275"/>
      <c r="AE193" s="569"/>
      <c r="AF193" s="280"/>
      <c r="AG193" s="214" t="str">
        <f>IF(COUNTBLANK(AC203:AC206)=2,IF(AC203&gt;AC205,W203,W205),"")</f>
        <v/>
      </c>
      <c r="AK193" s="261"/>
      <c r="AL193" s="573"/>
      <c r="AM193" s="285"/>
      <c r="AN193" s="8"/>
    </row>
    <row r="194" ht="13.5" customHeight="1">
      <c r="A194" s="258" t="s">
        <v>869</v>
      </c>
      <c r="B194" s="506">
        <v>80.0</v>
      </c>
      <c r="C194" s="226" t="str">
        <f>IFERROR(VLOOKUP(A194,$B$92:$G$95,2,FALSE),IFERROR(VLOOKUP(A194,$L$92:$Q$95,2,FALSE),IFERROR(VLOOKUP(A194,$V$92:$AA$95,2,FALSE),IFERROR(VLOOKUP(A194,$AF$92:$AK$95,2,FALSE),IFERROR(VLOOKUP(A194,$B$115:$G$118,2,FALSE),IFERROR(VLOOKUP(A194,$L$115:$Q$118,2,FALSE),IFERROR(VLOOKUP(A194,$V$115:$AA$118,2,FALSE),IFERROR(VLOOKUP(A194,$AF$115:$AK$118,2,FALSE),IFERROR(VLOOKUP(A194,$B$138:$G$141,2,FALSE),IFERROR(VLOOKUP(A194,$L$138:$Q$141,2,FALSE),IFERROR(VLOOKUP(A194,$V$138:$AA$141,2,FALSE),IFERROR(VLOOKUP(A194,$AF$138:$AK$141,2,FALSE),IFERROR(VLOOKUP(A194,$B$161:$G$164,2,FALSE),IFERROR(VLOOKUP(A194,$L$161:$Q$164,2,FALSE),IFERROR(VLOOKUP(A194,$V$161:$AA$164,2,FALSE),IFERROR(VLOOKUP(A194,$AF$161:$AK$164,2,FALSE),))))))))))))))))</f>
        <v>-</v>
      </c>
      <c r="G194" s="261"/>
      <c r="H194" s="507"/>
      <c r="I194" s="508"/>
      <c r="J194" s="509"/>
      <c r="K194" s="8"/>
      <c r="L194" s="8"/>
      <c r="M194" s="539"/>
      <c r="N194" s="539"/>
      <c r="O194" s="539"/>
      <c r="P194" s="539"/>
      <c r="Q194" s="539"/>
      <c r="R194" s="8"/>
      <c r="S194" s="8"/>
      <c r="T194" s="8"/>
      <c r="U194" s="8"/>
      <c r="V194" s="8"/>
      <c r="W194" s="539"/>
      <c r="X194" s="539"/>
      <c r="Y194" s="539"/>
      <c r="Z194" s="539"/>
      <c r="AA194" s="539"/>
      <c r="AB194" s="8"/>
      <c r="AC194" s="8"/>
      <c r="AD194" s="275"/>
      <c r="AE194" s="569"/>
      <c r="AF194" s="287"/>
      <c r="AG194" s="288"/>
      <c r="AH194" s="288"/>
      <c r="AI194" s="288"/>
      <c r="AJ194" s="288"/>
      <c r="AK194" s="289"/>
      <c r="AL194" s="288"/>
      <c r="AM194" s="290"/>
      <c r="AN194" s="8"/>
    </row>
    <row r="195" ht="13.5" customHeight="1">
      <c r="B195" s="510"/>
      <c r="G195" s="261"/>
      <c r="I195" s="511"/>
      <c r="J195" s="512"/>
      <c r="K195" s="8"/>
      <c r="L195" s="559"/>
      <c r="M195" s="560"/>
      <c r="N195" s="560"/>
      <c r="O195" s="560"/>
      <c r="P195" s="560"/>
      <c r="Q195" s="560"/>
      <c r="R195" s="559"/>
      <c r="S195" s="559"/>
      <c r="T195" s="8"/>
      <c r="U195" s="8"/>
      <c r="V195" s="8"/>
      <c r="W195" s="539"/>
      <c r="X195" s="539"/>
      <c r="Y195" s="539"/>
      <c r="Z195" s="539"/>
      <c r="AA195" s="539"/>
      <c r="AB195" s="8"/>
      <c r="AC195" s="8"/>
      <c r="AD195" s="275"/>
      <c r="AE195" s="8"/>
      <c r="AF195" s="8"/>
      <c r="AG195" s="539"/>
      <c r="AH195" s="539"/>
      <c r="AI195" s="574"/>
      <c r="AJ195" s="539"/>
      <c r="AK195" s="539"/>
      <c r="AL195" s="8"/>
      <c r="AM195" s="8"/>
      <c r="AN195" s="8"/>
    </row>
    <row r="196" ht="13.5" customHeight="1">
      <c r="A196" s="258" t="s">
        <v>870</v>
      </c>
      <c r="B196" s="510"/>
      <c r="C196" s="513" t="str">
        <f>IFERROR(VLOOKUP(A196,$B$92:$G$95,2,FALSE),IFERROR(VLOOKUP(A196,$L$92:$Q$95,2,FALSE),IFERROR(VLOOKUP(A196,$V$92:$AA$95,2,FALSE),IFERROR(VLOOKUP(A196,$AF$92:$AK$95,2,FALSE),IFERROR(VLOOKUP(A196,$B$115:$G$118,2,FALSE),IFERROR(VLOOKUP(A196,$L$115:$Q$118,2,FALSE),IFERROR(VLOOKUP(A196,$V$115:$AA$118,2,FALSE),IFERROR(VLOOKUP(A196,$AF$115:$AK$118,2,FALSE),IFERROR(VLOOKUP(A196,$B$138:$G$141,2,FALSE),IFERROR(VLOOKUP(A196,$L$138:$Q$141,2,FALSE),IFERROR(VLOOKUP(A196,$V$138:$AA$141,2,FALSE),IFERROR(VLOOKUP(A196,$AF$138:$AK$141,2,FALSE),IFERROR(VLOOKUP(A196,$B$161:$G$164,2,FALSE),IFERROR(VLOOKUP(A196,$L$161:$Q$164,2,FALSE),IFERROR(VLOOKUP(A196,$V$161:$AA$164,2,FALSE),IFERROR(VLOOKUP(A196,$AF$161:$AK$164,2,FALSE),))))))))))))))))</f>
        <v>-</v>
      </c>
      <c r="G196" s="261"/>
      <c r="H196" s="514"/>
      <c r="I196" s="515"/>
      <c r="J196" s="516"/>
      <c r="K196" s="561"/>
      <c r="L196" s="517" t="s">
        <v>862</v>
      </c>
      <c r="M196" s="562"/>
      <c r="N196" s="562"/>
      <c r="O196" s="562"/>
      <c r="P196" s="562"/>
      <c r="Q196" s="562"/>
      <c r="R196" s="519" t="s">
        <v>300</v>
      </c>
      <c r="S196" s="520"/>
      <c r="T196" s="8"/>
      <c r="U196" s="8"/>
      <c r="V196" s="8"/>
      <c r="W196" s="539"/>
      <c r="X196" s="539"/>
      <c r="Y196" s="539"/>
      <c r="Z196" s="539"/>
      <c r="AA196" s="539"/>
      <c r="AB196" s="8"/>
      <c r="AC196" s="8"/>
      <c r="AD196" s="275"/>
      <c r="AE196" s="8"/>
      <c r="AF196" s="8"/>
      <c r="AG196" s="539"/>
      <c r="AH196" s="539"/>
      <c r="AI196" s="574"/>
      <c r="AJ196" s="539"/>
      <c r="AK196" s="539"/>
      <c r="AL196" s="8"/>
      <c r="AM196" s="8"/>
      <c r="AN196" s="8"/>
    </row>
    <row r="197" ht="13.5" customHeight="1">
      <c r="B197" s="521"/>
      <c r="C197" s="522"/>
      <c r="D197" s="522"/>
      <c r="E197" s="522"/>
      <c r="F197" s="522"/>
      <c r="G197" s="523"/>
      <c r="H197" s="522"/>
      <c r="I197" s="524"/>
      <c r="J197" s="525"/>
      <c r="K197" s="563"/>
      <c r="L197" s="527">
        <v>53.0</v>
      </c>
      <c r="M197" s="226" t="str">
        <f>IF(COUNTBLANK(I194:I197)=2,IF(I194&gt;I196,C194,C196),"")</f>
        <v/>
      </c>
      <c r="Q197" s="261"/>
      <c r="R197" s="528"/>
      <c r="S197" s="109"/>
      <c r="T197" s="277"/>
      <c r="U197" s="8"/>
      <c r="V197" s="8"/>
      <c r="W197" s="539"/>
      <c r="X197" s="539"/>
      <c r="Y197" s="539"/>
      <c r="Z197" s="539"/>
      <c r="AA197" s="539"/>
      <c r="AB197" s="8"/>
      <c r="AC197" s="8"/>
      <c r="AD197" s="275"/>
      <c r="AE197" s="8"/>
      <c r="AF197" s="8"/>
      <c r="AG197" s="539"/>
      <c r="AH197" s="539"/>
      <c r="AI197" s="574"/>
      <c r="AJ197" s="539"/>
      <c r="AK197" s="539"/>
      <c r="AL197" s="8"/>
      <c r="AM197" s="8"/>
      <c r="AN197" s="8"/>
    </row>
    <row r="198" ht="13.5" customHeight="1">
      <c r="A198" s="8"/>
      <c r="B198" s="529"/>
      <c r="C198" s="529"/>
      <c r="D198" s="529"/>
      <c r="E198" s="529"/>
      <c r="F198" s="529"/>
      <c r="G198" s="529"/>
      <c r="H198" s="530"/>
      <c r="I198" s="530"/>
      <c r="J198" s="531"/>
      <c r="K198" s="565"/>
      <c r="L198" s="533"/>
      <c r="Q198" s="261"/>
      <c r="S198" s="534"/>
      <c r="T198" s="535"/>
      <c r="U198" s="8"/>
      <c r="V198" s="8"/>
      <c r="W198" s="539"/>
      <c r="X198" s="539"/>
      <c r="Y198" s="539"/>
      <c r="Z198" s="539"/>
      <c r="AA198" s="539"/>
      <c r="AB198" s="8"/>
      <c r="AC198" s="8"/>
      <c r="AD198" s="275"/>
      <c r="AE198" s="8"/>
      <c r="AF198" s="8"/>
      <c r="AG198" s="539"/>
      <c r="AH198" s="539"/>
      <c r="AI198" s="574"/>
      <c r="AJ198" s="539"/>
      <c r="AK198" s="539"/>
      <c r="AL198" s="8"/>
      <c r="AM198" s="8"/>
      <c r="AN198" s="8"/>
    </row>
    <row r="199" ht="13.5" customHeight="1">
      <c r="A199" s="8"/>
      <c r="B199" s="502" t="s">
        <v>859</v>
      </c>
      <c r="C199" s="503"/>
      <c r="D199" s="503"/>
      <c r="E199" s="503"/>
      <c r="F199" s="503"/>
      <c r="G199" s="503"/>
      <c r="H199" s="536" t="str">
        <f>$H$169</f>
        <v>18H00 - 19H30</v>
      </c>
      <c r="I199" s="505"/>
      <c r="J199" s="531"/>
      <c r="K199" s="563"/>
      <c r="L199" s="533"/>
      <c r="M199" s="210" t="str">
        <f>IF(COUNTBLANK(I200:I203)=2,IF(I200&gt;I202,C200,C202),"")</f>
        <v/>
      </c>
      <c r="Q199" s="261"/>
      <c r="R199" s="537"/>
      <c r="S199" s="120"/>
      <c r="T199" s="538"/>
      <c r="U199" s="8"/>
      <c r="V199" s="8"/>
      <c r="W199" s="539"/>
      <c r="X199" s="539"/>
      <c r="Y199" s="539"/>
      <c r="Z199" s="539"/>
      <c r="AA199" s="539"/>
      <c r="AB199" s="8"/>
      <c r="AC199" s="8"/>
      <c r="AD199" s="275"/>
      <c r="AE199" s="8"/>
      <c r="AF199" s="8"/>
      <c r="AG199" s="539"/>
      <c r="AH199" s="539"/>
      <c r="AI199" s="574"/>
      <c r="AJ199" s="539"/>
      <c r="AK199" s="539"/>
      <c r="AL199" s="8"/>
      <c r="AM199" s="8"/>
      <c r="AN199" s="8"/>
    </row>
    <row r="200" ht="13.5" customHeight="1">
      <c r="A200" s="258" t="s">
        <v>871</v>
      </c>
      <c r="B200" s="506">
        <v>81.0</v>
      </c>
      <c r="C200" s="226" t="str">
        <f>IFERROR(VLOOKUP(A200,$B$92:$G$95,2,FALSE),IFERROR(VLOOKUP(A200,$L$92:$Q$95,2,FALSE),IFERROR(VLOOKUP(A200,$V$92:$AA$95,2,FALSE),IFERROR(VLOOKUP(A200,$AF$92:$AK$95,2,FALSE),IFERROR(VLOOKUP(A200,$B$115:$G$118,2,FALSE),IFERROR(VLOOKUP(A200,$L$115:$Q$118,2,FALSE),IFERROR(VLOOKUP(A200,$V$115:$AA$118,2,FALSE),IFERROR(VLOOKUP(A200,$AF$115:$AK$118,2,FALSE),IFERROR(VLOOKUP(A200,$B$138:$G$141,2,FALSE),IFERROR(VLOOKUP(A200,$L$138:$Q$141,2,FALSE),IFERROR(VLOOKUP(A200,$V$138:$AA$141,2,FALSE),IFERROR(VLOOKUP(A200,$AF$138:$AK$141,2,FALSE),IFERROR(VLOOKUP(A200,$B$161:$G$164,2,FALSE),IFERROR(VLOOKUP(A200,$L$161:$Q$164,2,FALSE),IFERROR(VLOOKUP(A200,$V$161:$AA$164,2,FALSE),IFERROR(VLOOKUP(A200,$AF$161:$AK$164,2,FALSE),))))))))))))))))</f>
        <v>-</v>
      </c>
      <c r="G200" s="261"/>
      <c r="H200" s="507"/>
      <c r="I200" s="508"/>
      <c r="J200" s="540"/>
      <c r="K200" s="563"/>
      <c r="L200" s="541"/>
      <c r="M200" s="542"/>
      <c r="N200" s="542"/>
      <c r="O200" s="542"/>
      <c r="P200" s="542"/>
      <c r="Q200" s="543"/>
      <c r="R200" s="542"/>
      <c r="S200" s="544"/>
      <c r="T200" s="545"/>
      <c r="U200" s="8"/>
      <c r="V200" s="8"/>
      <c r="W200" s="539"/>
      <c r="X200" s="539"/>
      <c r="Y200" s="539"/>
      <c r="Z200" s="539"/>
      <c r="AA200" s="539"/>
      <c r="AB200" s="8"/>
      <c r="AC200" s="8"/>
      <c r="AD200" s="275"/>
      <c r="AE200" s="8"/>
      <c r="AF200" s="8"/>
      <c r="AG200" s="539"/>
      <c r="AH200" s="539"/>
      <c r="AI200" s="574"/>
      <c r="AJ200" s="539"/>
      <c r="AK200" s="539"/>
      <c r="AL200" s="8"/>
      <c r="AM200" s="8"/>
      <c r="AN200" s="8"/>
    </row>
    <row r="201" ht="13.5" customHeight="1">
      <c r="B201" s="510"/>
      <c r="G201" s="261"/>
      <c r="I201" s="511"/>
      <c r="J201" s="546"/>
      <c r="K201" s="8"/>
      <c r="L201" s="8"/>
      <c r="M201" s="539"/>
      <c r="N201" s="539"/>
      <c r="O201" s="539"/>
      <c r="P201" s="539"/>
      <c r="Q201" s="539"/>
      <c r="R201" s="8"/>
      <c r="S201" s="8"/>
      <c r="T201" s="331"/>
      <c r="U201" s="8"/>
      <c r="V201" s="547"/>
      <c r="W201" s="548"/>
      <c r="X201" s="548"/>
      <c r="Y201" s="548"/>
      <c r="Z201" s="548"/>
      <c r="AA201" s="548"/>
      <c r="AB201" s="547"/>
      <c r="AC201" s="547"/>
      <c r="AD201" s="275"/>
      <c r="AE201" s="8"/>
      <c r="AF201" s="8"/>
      <c r="AG201" s="539"/>
      <c r="AH201" s="539"/>
      <c r="AI201" s="574"/>
      <c r="AJ201" s="539"/>
      <c r="AK201" s="539"/>
      <c r="AL201" s="8"/>
      <c r="AM201" s="8"/>
      <c r="AN201" s="8"/>
    </row>
    <row r="202" ht="13.5" customHeight="1">
      <c r="A202" s="258" t="s">
        <v>872</v>
      </c>
      <c r="B202" s="510"/>
      <c r="C202" s="513" t="str">
        <f>IFERROR(VLOOKUP(A202,$B$92:$G$95,2,FALSE),IFERROR(VLOOKUP(A202,$L$92:$Q$95,2,FALSE),IFERROR(VLOOKUP(A202,$V$92:$AA$95,2,FALSE),IFERROR(VLOOKUP(A202,$AF$92:$AK$95,2,FALSE),IFERROR(VLOOKUP(A202,$B$115:$G$118,2,FALSE),IFERROR(VLOOKUP(A202,$L$115:$Q$118,2,FALSE),IFERROR(VLOOKUP(A202,$V$115:$AA$118,2,FALSE),IFERROR(VLOOKUP(A202,$AF$115:$AK$118,2,FALSE),IFERROR(VLOOKUP(A202,$B$138:$G$141,2,FALSE),IFERROR(VLOOKUP(A202,$L$138:$Q$141,2,FALSE),IFERROR(VLOOKUP(A202,$V$138:$AA$141,2,FALSE),IFERROR(VLOOKUP(A202,$AF$138:$AK$141,2,FALSE),IFERROR(VLOOKUP(A202,$B$161:$G$164,2,FALSE),IFERROR(VLOOKUP(A202,$L$161:$Q$164,2,FALSE),IFERROR(VLOOKUP(A202,$V$161:$AA$164,2,FALSE),IFERROR(VLOOKUP(A202,$AF$161:$AK$164,2,FALSE),))))))))))))))))</f>
        <v>-</v>
      </c>
      <c r="G202" s="261"/>
      <c r="H202" s="514"/>
      <c r="I202" s="515"/>
      <c r="J202" s="509"/>
      <c r="K202" s="8"/>
      <c r="L202" s="8"/>
      <c r="M202" s="539"/>
      <c r="N202" s="539"/>
      <c r="O202" s="539"/>
      <c r="P202" s="539"/>
      <c r="Q202" s="539"/>
      <c r="R202" s="8"/>
      <c r="S202" s="8"/>
      <c r="T202" s="331"/>
      <c r="U202" s="253"/>
      <c r="V202" s="549" t="s">
        <v>81</v>
      </c>
      <c r="W202" s="550"/>
      <c r="X202" s="550"/>
      <c r="Y202" s="550"/>
      <c r="Z202" s="550"/>
      <c r="AA202" s="550"/>
      <c r="AB202" s="256" t="s">
        <v>82</v>
      </c>
      <c r="AC202" s="257"/>
      <c r="AD202" s="275"/>
      <c r="AE202" s="8"/>
      <c r="AF202" s="8"/>
      <c r="AG202" s="539"/>
      <c r="AH202" s="539"/>
      <c r="AI202" s="574"/>
      <c r="AJ202" s="539"/>
      <c r="AK202" s="539"/>
      <c r="AL202" s="8"/>
      <c r="AM202" s="8"/>
      <c r="AN202" s="8"/>
    </row>
    <row r="203" ht="13.5" customHeight="1">
      <c r="B203" s="521"/>
      <c r="C203" s="522"/>
      <c r="D203" s="522"/>
      <c r="E203" s="522"/>
      <c r="F203" s="522"/>
      <c r="G203" s="523"/>
      <c r="H203" s="522"/>
      <c r="I203" s="524"/>
      <c r="K203" s="8"/>
      <c r="L203" s="8"/>
      <c r="M203" s="539"/>
      <c r="N203" s="539"/>
      <c r="O203" s="539"/>
      <c r="P203" s="539"/>
      <c r="Q203" s="539"/>
      <c r="R203" s="8"/>
      <c r="S203" s="8"/>
      <c r="T203" s="331"/>
      <c r="U203" s="253"/>
      <c r="V203" s="551">
        <v>24.0</v>
      </c>
      <c r="W203" s="226" t="str">
        <f>IF(COUNTBLANK(S197:S200)=2,IF(S197&gt;S199,M197,M199),"")</f>
        <v/>
      </c>
      <c r="AA203" s="261"/>
      <c r="AB203" s="528"/>
      <c r="AC203" s="263"/>
      <c r="AD203" s="575"/>
      <c r="AE203" s="8"/>
      <c r="AF203" s="8"/>
      <c r="AG203" s="539"/>
      <c r="AH203" s="539"/>
      <c r="AI203" s="574"/>
      <c r="AJ203" s="539"/>
      <c r="AK203" s="539"/>
      <c r="AL203" s="8"/>
      <c r="AM203" s="8"/>
      <c r="AN203" s="8"/>
    </row>
    <row r="204" ht="13.5" customHeight="1">
      <c r="A204" s="8"/>
      <c r="B204" s="529"/>
      <c r="C204" s="529"/>
      <c r="D204" s="529"/>
      <c r="E204" s="529"/>
      <c r="F204" s="529"/>
      <c r="G204" s="529"/>
      <c r="H204" s="530"/>
      <c r="I204" s="530"/>
      <c r="J204" s="8"/>
      <c r="K204" s="8"/>
      <c r="L204" s="8"/>
      <c r="M204" s="539"/>
      <c r="N204" s="539"/>
      <c r="O204" s="539"/>
      <c r="P204" s="539"/>
      <c r="Q204" s="539"/>
      <c r="R204" s="8"/>
      <c r="S204" s="8"/>
      <c r="T204" s="331"/>
      <c r="U204" s="552"/>
      <c r="V204" s="553"/>
      <c r="AA204" s="261"/>
      <c r="AC204" s="259"/>
      <c r="AD204" s="576"/>
      <c r="AE204" s="8"/>
      <c r="AF204" s="8"/>
      <c r="AG204" s="539"/>
      <c r="AH204" s="539"/>
      <c r="AI204" s="574"/>
      <c r="AJ204" s="539"/>
      <c r="AK204" s="539"/>
      <c r="AL204" s="8"/>
      <c r="AM204" s="8"/>
      <c r="AN204" s="8"/>
    </row>
    <row r="205" ht="13.5" customHeight="1">
      <c r="A205" s="8"/>
      <c r="B205" s="502" t="s">
        <v>859</v>
      </c>
      <c r="C205" s="503"/>
      <c r="D205" s="503"/>
      <c r="E205" s="503"/>
      <c r="F205" s="503"/>
      <c r="G205" s="503"/>
      <c r="H205" s="536" t="str">
        <f>$H$169</f>
        <v>18H00 - 19H30</v>
      </c>
      <c r="I205" s="505"/>
      <c r="J205" s="8"/>
      <c r="K205" s="8"/>
      <c r="L205" s="8"/>
      <c r="M205" s="539"/>
      <c r="N205" s="539"/>
      <c r="O205" s="539"/>
      <c r="P205" s="539"/>
      <c r="Q205" s="539"/>
      <c r="R205" s="8"/>
      <c r="S205" s="8"/>
      <c r="T205" s="331"/>
      <c r="U205" s="253"/>
      <c r="V205" s="553"/>
      <c r="W205" s="218" t="str">
        <f>IF(COUNTBLANK(S209:S212)=2,IF(S209&gt;S211,M209,M211),"")</f>
        <v/>
      </c>
      <c r="AA205" s="261"/>
      <c r="AB205" s="555"/>
      <c r="AC205" s="265"/>
      <c r="AD205" s="277"/>
      <c r="AE205" s="8"/>
      <c r="AF205" s="8"/>
      <c r="AG205" s="539"/>
      <c r="AH205" s="539"/>
      <c r="AI205" s="574"/>
      <c r="AJ205" s="539"/>
      <c r="AK205" s="539"/>
      <c r="AL205" s="8"/>
      <c r="AM205" s="8"/>
      <c r="AN205" s="8"/>
    </row>
    <row r="206" ht="13.5" customHeight="1">
      <c r="A206" s="258" t="s">
        <v>873</v>
      </c>
      <c r="B206" s="506">
        <v>82.0</v>
      </c>
      <c r="C206" s="226" t="str">
        <f>IFERROR(VLOOKUP(A206,$B$92:$G$95,2,FALSE),IFERROR(VLOOKUP(A206,$L$92:$Q$95,2,FALSE),IFERROR(VLOOKUP(A206,$V$92:$AA$95,2,FALSE),IFERROR(VLOOKUP(A206,$AF$92:$AK$95,2,FALSE),IFERROR(VLOOKUP(A206,$B$115:$G$118,2,FALSE),IFERROR(VLOOKUP(A206,$L$115:$Q$118,2,FALSE),IFERROR(VLOOKUP(A206,$V$115:$AA$118,2,FALSE),IFERROR(VLOOKUP(A206,$AF$115:$AK$118,2,FALSE),IFERROR(VLOOKUP(A206,$B$138:$G$141,2,FALSE),IFERROR(VLOOKUP(A206,$L$138:$Q$141,2,FALSE),IFERROR(VLOOKUP(A206,$V$138:$AA$141,2,FALSE),IFERROR(VLOOKUP(A206,$AF$138:$AK$141,2,FALSE),IFERROR(VLOOKUP(A206,$B$161:$G$164,2,FALSE),IFERROR(VLOOKUP(A206,$L$161:$Q$164,2,FALSE),IFERROR(VLOOKUP(A206,$V$161:$AA$164,2,FALSE),IFERROR(VLOOKUP(A206,$AF$161:$AK$164,2,FALSE),))))))))))))))))</f>
        <v>-</v>
      </c>
      <c r="G206" s="261"/>
      <c r="H206" s="507"/>
      <c r="I206" s="508"/>
      <c r="J206" s="577"/>
      <c r="K206" s="8"/>
      <c r="L206" s="8"/>
      <c r="M206" s="539"/>
      <c r="N206" s="539"/>
      <c r="O206" s="539"/>
      <c r="P206" s="539"/>
      <c r="Q206" s="539"/>
      <c r="R206" s="8"/>
      <c r="S206" s="8"/>
      <c r="T206" s="331"/>
      <c r="U206" s="253"/>
      <c r="V206" s="557"/>
      <c r="W206" s="273"/>
      <c r="X206" s="273"/>
      <c r="Y206" s="273"/>
      <c r="Z206" s="273"/>
      <c r="AA206" s="272"/>
      <c r="AB206" s="273"/>
      <c r="AC206" s="274"/>
      <c r="AE206" s="8"/>
      <c r="AF206" s="8"/>
      <c r="AG206" s="539"/>
      <c r="AH206" s="539"/>
      <c r="AI206" s="574"/>
      <c r="AJ206" s="539"/>
      <c r="AK206" s="539"/>
      <c r="AL206" s="8"/>
      <c r="AM206" s="8"/>
      <c r="AN206" s="8"/>
    </row>
    <row r="207" ht="13.5" customHeight="1">
      <c r="B207" s="510"/>
      <c r="G207" s="261"/>
      <c r="I207" s="511"/>
      <c r="J207" s="512"/>
      <c r="K207" s="8"/>
      <c r="L207" s="559"/>
      <c r="M207" s="560"/>
      <c r="N207" s="560"/>
      <c r="O207" s="560"/>
      <c r="P207" s="560"/>
      <c r="Q207" s="560"/>
      <c r="R207" s="559"/>
      <c r="S207" s="559"/>
      <c r="T207" s="331"/>
      <c r="U207" s="8"/>
      <c r="V207" s="8"/>
      <c r="W207" s="539"/>
      <c r="X207" s="539"/>
      <c r="Y207" s="539"/>
      <c r="Z207" s="539"/>
      <c r="AA207" s="539"/>
      <c r="AB207" s="8"/>
      <c r="AC207" s="8"/>
      <c r="AD207" s="8"/>
      <c r="AE207" s="8"/>
      <c r="AF207" s="8"/>
      <c r="AG207" s="539"/>
      <c r="AH207" s="539"/>
      <c r="AI207" s="574"/>
      <c r="AJ207" s="539"/>
      <c r="AK207" s="539"/>
      <c r="AL207" s="8"/>
      <c r="AM207" s="8"/>
      <c r="AN207" s="8"/>
    </row>
    <row r="208" ht="13.5" customHeight="1">
      <c r="A208" s="258" t="s">
        <v>874</v>
      </c>
      <c r="B208" s="510"/>
      <c r="C208" s="513" t="str">
        <f>IFERROR(VLOOKUP(A208,$B$92:$G$95,2,FALSE),IFERROR(VLOOKUP(A208,$L$92:$Q$95,2,FALSE),IFERROR(VLOOKUP(A208,$V$92:$AA$95,2,FALSE),IFERROR(VLOOKUP(A208,$AF$92:$AK$95,2,FALSE),IFERROR(VLOOKUP(A208,$B$115:$G$118,2,FALSE),IFERROR(VLOOKUP(A208,$L$115:$Q$118,2,FALSE),IFERROR(VLOOKUP(A208,$V$115:$AA$118,2,FALSE),IFERROR(VLOOKUP(A208,$AF$115:$AK$118,2,FALSE),IFERROR(VLOOKUP(A208,$B$138:$G$141,2,FALSE),IFERROR(VLOOKUP(A208,$L$138:$Q$141,2,FALSE),IFERROR(VLOOKUP(A208,$V$138:$AA$141,2,FALSE),IFERROR(VLOOKUP(A208,$AF$138:$AK$141,2,FALSE),IFERROR(VLOOKUP(A208,$B$161:$G$164,2,FALSE),IFERROR(VLOOKUP(A208,$L$161:$Q$164,2,FALSE),IFERROR(VLOOKUP(A208,$V$161:$AA$164,2,FALSE),IFERROR(VLOOKUP(A208,$AF$161:$AK$164,2,FALSE),))))))))))))))))</f>
        <v>-</v>
      </c>
      <c r="G208" s="261"/>
      <c r="H208" s="514"/>
      <c r="I208" s="515"/>
      <c r="J208" s="578"/>
      <c r="K208" s="561"/>
      <c r="L208" s="517" t="s">
        <v>862</v>
      </c>
      <c r="M208" s="562"/>
      <c r="N208" s="562"/>
      <c r="O208" s="562"/>
      <c r="P208" s="562"/>
      <c r="Q208" s="562"/>
      <c r="R208" s="519" t="s">
        <v>300</v>
      </c>
      <c r="S208" s="520"/>
      <c r="T208" s="331"/>
      <c r="U208" s="8"/>
      <c r="V208" s="8"/>
      <c r="W208" s="539"/>
      <c r="X208" s="539"/>
      <c r="Y208" s="539"/>
      <c r="Z208" s="539"/>
      <c r="AA208" s="539"/>
      <c r="AB208" s="8"/>
      <c r="AC208" s="8"/>
      <c r="AD208" s="8"/>
      <c r="AE208" s="579"/>
      <c r="AF208" s="579"/>
      <c r="AG208" s="580"/>
      <c r="AH208" s="580"/>
      <c r="AI208" s="581"/>
      <c r="AJ208" s="539"/>
      <c r="AK208" s="539"/>
      <c r="AL208" s="8"/>
      <c r="AM208" s="8"/>
      <c r="AN208" s="8"/>
    </row>
    <row r="209" ht="13.5" customHeight="1">
      <c r="B209" s="521"/>
      <c r="C209" s="522"/>
      <c r="D209" s="522"/>
      <c r="E209" s="522"/>
      <c r="F209" s="522"/>
      <c r="G209" s="523"/>
      <c r="H209" s="522"/>
      <c r="I209" s="524"/>
      <c r="J209" s="525"/>
      <c r="K209" s="563"/>
      <c r="L209" s="527">
        <v>49.0</v>
      </c>
      <c r="M209" s="226" t="str">
        <f>IF(COUNTBLANK(I206:I209)=2,IF(I206&gt;I208,C206,C208),"")</f>
        <v/>
      </c>
      <c r="Q209" s="261"/>
      <c r="R209" s="528"/>
      <c r="S209" s="109"/>
      <c r="T209" s="564"/>
      <c r="U209" s="8"/>
      <c r="V209" s="8"/>
      <c r="W209" s="539"/>
      <c r="X209" s="539"/>
      <c r="Y209" s="539"/>
      <c r="Z209" s="539"/>
      <c r="AA209" s="539"/>
      <c r="AB209" s="8"/>
      <c r="AC209" s="8"/>
      <c r="AD209" s="293"/>
      <c r="AE209" s="8"/>
      <c r="AF209" s="8"/>
      <c r="AG209" s="539"/>
      <c r="AH209" s="539"/>
      <c r="AI209" s="539"/>
      <c r="AJ209" s="539"/>
      <c r="AK209" s="539"/>
      <c r="AL209" s="8"/>
      <c r="AM209" s="8"/>
      <c r="AN209" s="8"/>
    </row>
    <row r="210" ht="13.5" customHeight="1">
      <c r="A210" s="8"/>
      <c r="B210" s="529"/>
      <c r="C210" s="529"/>
      <c r="D210" s="529"/>
      <c r="E210" s="529"/>
      <c r="F210" s="529"/>
      <c r="G210" s="529"/>
      <c r="H210" s="530"/>
      <c r="I210" s="530"/>
      <c r="J210" s="531"/>
      <c r="K210" s="565"/>
      <c r="L210" s="533"/>
      <c r="Q210" s="261"/>
      <c r="S210" s="534"/>
      <c r="T210" s="566"/>
      <c r="U210" s="8"/>
      <c r="V210" s="8"/>
      <c r="W210" s="539"/>
      <c r="X210" s="539"/>
      <c r="Y210" s="539"/>
      <c r="Z210" s="539"/>
      <c r="AA210" s="539"/>
      <c r="AB210" s="8"/>
      <c r="AC210" s="8"/>
      <c r="AD210" s="293"/>
      <c r="AE210" s="8"/>
      <c r="AF210" s="294"/>
      <c r="AG210" s="582"/>
      <c r="AH210" s="582"/>
      <c r="AI210" s="583"/>
      <c r="AJ210" s="582"/>
      <c r="AK210" s="582"/>
      <c r="AL210" s="294"/>
      <c r="AM210" s="294"/>
      <c r="AN210" s="8"/>
    </row>
    <row r="211" ht="13.5" customHeight="1">
      <c r="A211" s="8"/>
      <c r="B211" s="502" t="s">
        <v>859</v>
      </c>
      <c r="C211" s="503"/>
      <c r="D211" s="503"/>
      <c r="E211" s="503"/>
      <c r="F211" s="503"/>
      <c r="G211" s="503"/>
      <c r="H211" s="536" t="str">
        <f>$H$169</f>
        <v>18H00 - 19H30</v>
      </c>
      <c r="I211" s="505"/>
      <c r="J211" s="531"/>
      <c r="K211" s="563"/>
      <c r="L211" s="533"/>
      <c r="M211" s="210" t="str">
        <f>IF(COUNTBLANK(I212:I215)=2,IF(I212&gt;I214,C212,C214),"")</f>
        <v/>
      </c>
      <c r="Q211" s="261"/>
      <c r="R211" s="537"/>
      <c r="S211" s="120"/>
      <c r="T211" s="277"/>
      <c r="U211" s="8"/>
      <c r="V211" s="8"/>
      <c r="W211" s="539"/>
      <c r="X211" s="539"/>
      <c r="Y211" s="539"/>
      <c r="Z211" s="539"/>
      <c r="AA211" s="539"/>
      <c r="AB211" s="8"/>
      <c r="AC211" s="8"/>
      <c r="AD211" s="293"/>
      <c r="AE211" s="295"/>
      <c r="AF211" s="296" t="s">
        <v>89</v>
      </c>
      <c r="AG211" s="584"/>
      <c r="AH211" s="584"/>
      <c r="AI211" s="584"/>
      <c r="AJ211" s="584"/>
      <c r="AK211" s="584"/>
      <c r="AL211" s="298" t="s">
        <v>90</v>
      </c>
      <c r="AM211" s="299"/>
      <c r="AN211" s="8"/>
    </row>
    <row r="212" ht="13.5" customHeight="1">
      <c r="A212" s="258" t="s">
        <v>875</v>
      </c>
      <c r="B212" s="506">
        <v>83.0</v>
      </c>
      <c r="C212" s="226" t="str">
        <f>IFERROR(VLOOKUP(A212,$B$92:$G$95,2,FALSE),IFERROR(VLOOKUP(A212,$L$92:$Q$95,2,FALSE),IFERROR(VLOOKUP(A212,$V$92:$AA$95,2,FALSE),IFERROR(VLOOKUP(A212,$AF$92:$AK$95,2,FALSE),IFERROR(VLOOKUP(A212,$B$115:$G$118,2,FALSE),IFERROR(VLOOKUP(A212,$L$115:$Q$118,2,FALSE),IFERROR(VLOOKUP(A212,$V$115:$AA$118,2,FALSE),IFERROR(VLOOKUP(A212,$AF$115:$AK$118,2,FALSE),IFERROR(VLOOKUP(A212,$B$138:$G$141,2,FALSE),IFERROR(VLOOKUP(A212,$L$138:$Q$141,2,FALSE),IFERROR(VLOOKUP(A212,$V$138:$AA$141,2,FALSE),IFERROR(VLOOKUP(A212,$AF$138:$AK$141,2,FALSE),IFERROR(VLOOKUP(A212,$B$161:$G$164,2,FALSE),IFERROR(VLOOKUP(A212,$L$161:$Q$164,2,FALSE),IFERROR(VLOOKUP(A212,$V$161:$AA$164,2,FALSE),IFERROR(VLOOKUP(A212,$AF$161:$AK$164,2,FALSE),))))))))))))))))</f>
        <v>-</v>
      </c>
      <c r="G212" s="261"/>
      <c r="H212" s="507"/>
      <c r="I212" s="508"/>
      <c r="J212" s="540"/>
      <c r="K212" s="563"/>
      <c r="L212" s="541"/>
      <c r="M212" s="542"/>
      <c r="N212" s="542"/>
      <c r="O212" s="542"/>
      <c r="P212" s="542"/>
      <c r="Q212" s="543"/>
      <c r="R212" s="542"/>
      <c r="S212" s="544"/>
      <c r="U212" s="8"/>
      <c r="V212" s="8"/>
      <c r="W212" s="539"/>
      <c r="X212" s="539"/>
      <c r="Y212" s="539"/>
      <c r="Z212" s="539"/>
      <c r="AA212" s="539"/>
      <c r="AB212" s="8"/>
      <c r="AC212" s="8"/>
      <c r="AD212" s="293"/>
      <c r="AE212" s="295"/>
      <c r="AF212" s="260">
        <v>2.0</v>
      </c>
      <c r="AG212" s="226" t="str">
        <f>IF(COUNTBLANK(AM191:AM194)=2,IF(AM191&gt;AM193,AG191,AG193),"")</f>
        <v/>
      </c>
      <c r="AK212" s="261"/>
      <c r="AL212" s="528"/>
      <c r="AM212" s="301"/>
      <c r="AN212" s="8"/>
    </row>
    <row r="213" ht="13.5" customHeight="1">
      <c r="B213" s="510"/>
      <c r="G213" s="261"/>
      <c r="I213" s="511"/>
      <c r="J213" s="546"/>
      <c r="K213" s="8"/>
      <c r="L213" s="8"/>
      <c r="M213" s="539"/>
      <c r="N213" s="539"/>
      <c r="O213" s="539"/>
      <c r="P213" s="539"/>
      <c r="Q213" s="539"/>
      <c r="R213" s="8"/>
      <c r="S213" s="8"/>
      <c r="T213" s="8"/>
      <c r="U213" s="8"/>
      <c r="V213" s="8"/>
      <c r="W213" s="539"/>
      <c r="X213" s="539"/>
      <c r="Y213" s="539"/>
      <c r="Z213" s="539"/>
      <c r="AA213" s="539"/>
      <c r="AB213" s="8"/>
      <c r="AC213" s="8"/>
      <c r="AD213" s="293"/>
      <c r="AE213" s="302"/>
      <c r="AF213" s="261"/>
      <c r="AK213" s="261"/>
      <c r="AM213" s="303"/>
      <c r="AN213" s="8"/>
    </row>
    <row r="214" ht="13.5" customHeight="1">
      <c r="A214" s="258" t="s">
        <v>876</v>
      </c>
      <c r="B214" s="510"/>
      <c r="C214" s="513" t="str">
        <f>IFERROR(VLOOKUP(A214,$B$92:$G$95,2,FALSE),IFERROR(VLOOKUP(A214,$L$92:$Q$95,2,FALSE),IFERROR(VLOOKUP(A214,$V$92:$AA$95,2,FALSE),IFERROR(VLOOKUP(A214,$AF$92:$AK$95,2,FALSE),IFERROR(VLOOKUP(A214,$B$115:$G$118,2,FALSE),IFERROR(VLOOKUP(A214,$L$115:$Q$118,2,FALSE),IFERROR(VLOOKUP(A214,$V$115:$AA$118,2,FALSE),IFERROR(VLOOKUP(A214,$AF$115:$AK$118,2,FALSE),IFERROR(VLOOKUP(A214,$B$138:$G$141,2,FALSE),IFERROR(VLOOKUP(A214,$L$138:$Q$141,2,FALSE),IFERROR(VLOOKUP(A214,$V$138:$AA$141,2,FALSE),IFERROR(VLOOKUP(A214,$AF$138:$AK$141,2,FALSE),IFERROR(VLOOKUP(A214,$B$161:$G$164,2,FALSE),IFERROR(VLOOKUP(A214,$L$161:$Q$164,2,FALSE),IFERROR(VLOOKUP(A214,$V$161:$AA$164,2,FALSE),IFERROR(VLOOKUP(A214,$AF$161:$AK$164,2,FALSE),))))))))))))))))</f>
        <v>-</v>
      </c>
      <c r="G214" s="261"/>
      <c r="H214" s="514"/>
      <c r="I214" s="515"/>
      <c r="J214" s="277"/>
      <c r="K214" s="8"/>
      <c r="L214" s="8"/>
      <c r="M214" s="539"/>
      <c r="N214" s="539"/>
      <c r="O214" s="539"/>
      <c r="P214" s="539"/>
      <c r="Q214" s="539"/>
      <c r="R214" s="8"/>
      <c r="S214" s="8"/>
      <c r="T214" s="8"/>
      <c r="U214" s="8"/>
      <c r="V214" s="8"/>
      <c r="W214" s="539"/>
      <c r="X214" s="539"/>
      <c r="Y214" s="539"/>
      <c r="Z214" s="539"/>
      <c r="AA214" s="539"/>
      <c r="AB214" s="8"/>
      <c r="AC214" s="8"/>
      <c r="AD214" s="293"/>
      <c r="AE214" s="295"/>
      <c r="AF214" s="261"/>
      <c r="AG214" s="222" t="str">
        <f>IF(COUNTBLANK(AM240:AM243)=2,IF(AM240&gt;AM242,AG240,AG242),"")</f>
        <v/>
      </c>
      <c r="AK214" s="261"/>
      <c r="AL214" s="585"/>
      <c r="AM214" s="306"/>
      <c r="AN214" s="8"/>
    </row>
    <row r="215" ht="13.5" customHeight="1">
      <c r="B215" s="521"/>
      <c r="C215" s="522"/>
      <c r="D215" s="522"/>
      <c r="E215" s="522"/>
      <c r="F215" s="522"/>
      <c r="G215" s="523"/>
      <c r="H215" s="522"/>
      <c r="I215" s="524"/>
      <c r="K215" s="8"/>
      <c r="L215" s="8"/>
      <c r="M215" s="539"/>
      <c r="N215" s="539"/>
      <c r="O215" s="539"/>
      <c r="P215" s="539"/>
      <c r="Q215" s="539"/>
      <c r="R215" s="8"/>
      <c r="S215" s="8"/>
      <c r="T215" s="8"/>
      <c r="U215" s="8"/>
      <c r="V215" s="8"/>
      <c r="W215" s="539"/>
      <c r="X215" s="539"/>
      <c r="Y215" s="539"/>
      <c r="Z215" s="539"/>
      <c r="AA215" s="539"/>
      <c r="AB215" s="8"/>
      <c r="AC215" s="8"/>
      <c r="AD215" s="293"/>
      <c r="AE215" s="295"/>
      <c r="AF215" s="307"/>
      <c r="AG215" s="308"/>
      <c r="AH215" s="308"/>
      <c r="AI215" s="308"/>
      <c r="AJ215" s="308"/>
      <c r="AK215" s="307"/>
      <c r="AL215" s="308"/>
      <c r="AM215" s="299"/>
      <c r="AN215" s="8"/>
    </row>
    <row r="216" ht="13.5" customHeight="1">
      <c r="A216" s="258"/>
      <c r="B216" s="526"/>
      <c r="C216" s="8"/>
      <c r="D216" s="8"/>
      <c r="E216" s="8"/>
      <c r="F216" s="8"/>
      <c r="G216" s="8"/>
      <c r="H216" s="586"/>
      <c r="I216" s="586"/>
      <c r="J216" s="526"/>
      <c r="K216" s="8"/>
      <c r="L216" s="8"/>
      <c r="M216" s="539"/>
      <c r="N216" s="539"/>
      <c r="O216" s="539"/>
      <c r="P216" s="539"/>
      <c r="Q216" s="539"/>
      <c r="R216" s="8"/>
      <c r="S216" s="8"/>
      <c r="T216" s="8"/>
      <c r="U216" s="8"/>
      <c r="V216" s="8"/>
      <c r="W216" s="539"/>
      <c r="X216" s="539"/>
      <c r="Y216" s="539"/>
      <c r="Z216" s="539"/>
      <c r="AA216" s="539"/>
      <c r="AB216" s="8"/>
      <c r="AC216" s="8"/>
      <c r="AD216" s="293"/>
      <c r="AE216" s="8"/>
      <c r="AF216" s="8"/>
      <c r="AG216" s="539"/>
      <c r="AH216" s="539"/>
      <c r="AI216" s="539"/>
      <c r="AJ216" s="539"/>
      <c r="AK216" s="539"/>
      <c r="AL216" s="8"/>
      <c r="AM216" s="8"/>
      <c r="AN216" s="8"/>
    </row>
    <row r="217" ht="13.5" customHeight="1">
      <c r="A217" s="258"/>
      <c r="B217" s="587"/>
      <c r="C217" s="529"/>
      <c r="D217" s="529"/>
      <c r="E217" s="529"/>
      <c r="F217" s="529"/>
      <c r="G217" s="529"/>
      <c r="H217" s="588"/>
      <c r="I217" s="588"/>
      <c r="J217" s="526"/>
      <c r="K217" s="8"/>
      <c r="L217" s="8"/>
      <c r="M217" s="539"/>
      <c r="N217" s="539"/>
      <c r="O217" s="539"/>
      <c r="P217" s="539"/>
      <c r="Q217" s="539"/>
      <c r="R217" s="8"/>
      <c r="S217" s="8"/>
      <c r="T217" s="8"/>
      <c r="U217" s="8"/>
      <c r="V217" s="8"/>
      <c r="W217" s="539"/>
      <c r="X217" s="539"/>
      <c r="Y217" s="539"/>
      <c r="Z217" s="539"/>
      <c r="AA217" s="539"/>
      <c r="AB217" s="8"/>
      <c r="AC217" s="8"/>
      <c r="AD217" s="293"/>
      <c r="AE217" s="579"/>
      <c r="AF217" s="579"/>
      <c r="AG217" s="580"/>
      <c r="AH217" s="580"/>
      <c r="AI217" s="580"/>
      <c r="AJ217" s="539"/>
      <c r="AK217" s="539"/>
      <c r="AL217" s="8"/>
      <c r="AM217" s="8"/>
      <c r="AN217" s="8"/>
    </row>
    <row r="218" ht="13.5" customHeight="1">
      <c r="A218" s="8"/>
      <c r="B218" s="502" t="s">
        <v>859</v>
      </c>
      <c r="C218" s="503"/>
      <c r="D218" s="503"/>
      <c r="E218" s="503"/>
      <c r="F218" s="503"/>
      <c r="G218" s="503"/>
      <c r="H218" s="536" t="str">
        <f>$H$169</f>
        <v>18H00 - 19H30</v>
      </c>
      <c r="I218" s="505"/>
      <c r="J218" s="526"/>
      <c r="K218" s="8"/>
      <c r="L218" s="8"/>
      <c r="M218" s="539"/>
      <c r="N218" s="539"/>
      <c r="O218" s="539"/>
      <c r="P218" s="539"/>
      <c r="Q218" s="539"/>
      <c r="R218" s="8"/>
      <c r="S218" s="8"/>
      <c r="T218" s="8"/>
      <c r="U218" s="8"/>
      <c r="V218" s="8"/>
      <c r="W218" s="539"/>
      <c r="X218" s="539"/>
      <c r="Y218" s="539"/>
      <c r="Z218" s="539"/>
      <c r="AA218" s="539"/>
      <c r="AB218" s="8"/>
      <c r="AC218" s="8"/>
      <c r="AD218" s="8"/>
      <c r="AE218" s="8"/>
      <c r="AF218" s="8"/>
      <c r="AG218" s="539"/>
      <c r="AH218" s="539"/>
      <c r="AI218" s="574"/>
      <c r="AJ218" s="539"/>
      <c r="AK218" s="539"/>
      <c r="AL218" s="8"/>
      <c r="AM218" s="8"/>
      <c r="AN218" s="8"/>
    </row>
    <row r="219" ht="13.5" customHeight="1">
      <c r="A219" s="258" t="s">
        <v>877</v>
      </c>
      <c r="B219" s="506">
        <v>84.0</v>
      </c>
      <c r="C219" s="226" t="str">
        <f>IFERROR(VLOOKUP(A219,$B$92:$G$95,2,FALSE),IFERROR(VLOOKUP(A219,$L$92:$Q$95,2,FALSE),IFERROR(VLOOKUP(A219,$V$92:$AA$95,2,FALSE),IFERROR(VLOOKUP(A219,$AF$92:$AK$95,2,FALSE),IFERROR(VLOOKUP(A219,$B$115:$G$118,2,FALSE),IFERROR(VLOOKUP(A219,$L$115:$Q$118,2,FALSE),IFERROR(VLOOKUP(A219,$V$115:$AA$118,2,FALSE),IFERROR(VLOOKUP(A219,$AF$115:$AK$118,2,FALSE),IFERROR(VLOOKUP(A219,$B$138:$G$141,2,FALSE),IFERROR(VLOOKUP(A219,$L$138:$Q$141,2,FALSE),IFERROR(VLOOKUP(A219,$V$138:$AA$141,2,FALSE),IFERROR(VLOOKUP(A219,$AF$138:$AK$141,2,FALSE),IFERROR(VLOOKUP(A219,$B$161:$G$164,2,FALSE),IFERROR(VLOOKUP(A219,$L$161:$Q$164,2,FALSE),IFERROR(VLOOKUP(A219,$V$161:$AA$164,2,FALSE),IFERROR(VLOOKUP(A219,$AF$161:$AK$164,2,FALSE),))))))))))))))))</f>
        <v>-</v>
      </c>
      <c r="G219" s="261"/>
      <c r="H219" s="507"/>
      <c r="I219" s="508"/>
      <c r="J219" s="577"/>
      <c r="K219" s="8"/>
      <c r="L219" s="8"/>
      <c r="M219" s="539"/>
      <c r="N219" s="539"/>
      <c r="O219" s="539"/>
      <c r="P219" s="539"/>
      <c r="Q219" s="539"/>
      <c r="R219" s="8"/>
      <c r="S219" s="8"/>
      <c r="T219" s="8"/>
      <c r="U219" s="8"/>
      <c r="V219" s="8"/>
      <c r="W219" s="539"/>
      <c r="X219" s="539"/>
      <c r="Y219" s="539"/>
      <c r="Z219" s="539"/>
      <c r="AA219" s="539"/>
      <c r="AB219" s="8"/>
      <c r="AC219" s="8"/>
      <c r="AD219" s="8"/>
      <c r="AE219" s="8"/>
      <c r="AF219" s="8"/>
      <c r="AG219" s="539"/>
      <c r="AH219" s="539"/>
      <c r="AI219" s="574"/>
      <c r="AJ219" s="539"/>
      <c r="AK219" s="539"/>
      <c r="AL219" s="8"/>
      <c r="AM219" s="8"/>
      <c r="AN219" s="8"/>
    </row>
    <row r="220" ht="13.5" customHeight="1">
      <c r="B220" s="510"/>
      <c r="G220" s="261"/>
      <c r="I220" s="511"/>
      <c r="J220" s="512"/>
      <c r="K220" s="8"/>
      <c r="L220" s="559"/>
      <c r="M220" s="560"/>
      <c r="N220" s="560"/>
      <c r="O220" s="560"/>
      <c r="P220" s="560"/>
      <c r="Q220" s="560"/>
      <c r="R220" s="559"/>
      <c r="S220" s="559"/>
      <c r="T220" s="8"/>
      <c r="U220" s="8"/>
      <c r="V220" s="8"/>
      <c r="W220" s="539"/>
      <c r="X220" s="539"/>
      <c r="Y220" s="539"/>
      <c r="Z220" s="539"/>
      <c r="AA220" s="539"/>
      <c r="AB220" s="8"/>
      <c r="AC220" s="8"/>
      <c r="AD220" s="8"/>
      <c r="AE220" s="8"/>
      <c r="AF220" s="8"/>
      <c r="AG220" s="539"/>
      <c r="AH220" s="539"/>
      <c r="AI220" s="574"/>
      <c r="AJ220" s="539"/>
      <c r="AK220" s="539"/>
      <c r="AL220" s="8"/>
      <c r="AM220" s="8"/>
      <c r="AN220" s="8"/>
    </row>
    <row r="221" ht="13.5" customHeight="1">
      <c r="A221" s="258" t="s">
        <v>878</v>
      </c>
      <c r="B221" s="510"/>
      <c r="C221" s="513" t="str">
        <f>IFERROR(VLOOKUP(A221,$B$92:$G$95,2,FALSE),IFERROR(VLOOKUP(A221,$L$92:$Q$95,2,FALSE),IFERROR(VLOOKUP(A221,$V$92:$AA$95,2,FALSE),IFERROR(VLOOKUP(A221,$AF$92:$AK$95,2,FALSE),IFERROR(VLOOKUP(A221,$B$115:$G$118,2,FALSE),IFERROR(VLOOKUP(A221,$L$115:$Q$118,2,FALSE),IFERROR(VLOOKUP(A221,$V$115:$AA$118,2,FALSE),IFERROR(VLOOKUP(A221,$AF$115:$AK$118,2,FALSE),IFERROR(VLOOKUP(A221,$B$138:$G$141,2,FALSE),IFERROR(VLOOKUP(A221,$L$138:$Q$141,2,FALSE),IFERROR(VLOOKUP(A221,$V$138:$AA$141,2,FALSE),IFERROR(VLOOKUP(A221,$AF$138:$AK$141,2,FALSE),IFERROR(VLOOKUP(A221,$B$161:$G$164,2,FALSE),IFERROR(VLOOKUP(A221,$L$161:$Q$164,2,FALSE),IFERROR(VLOOKUP(A221,$V$161:$AA$164,2,FALSE),IFERROR(VLOOKUP(A221,$AF$161:$AK$164,2,FALSE),))))))))))))))))</f>
        <v>-</v>
      </c>
      <c r="G221" s="261"/>
      <c r="H221" s="514"/>
      <c r="I221" s="515"/>
      <c r="J221" s="589"/>
      <c r="K221" s="561"/>
      <c r="L221" s="590" t="s">
        <v>862</v>
      </c>
      <c r="M221" s="591"/>
      <c r="N221" s="591"/>
      <c r="O221" s="591"/>
      <c r="P221" s="591"/>
      <c r="Q221" s="591"/>
      <c r="R221" s="519" t="s">
        <v>300</v>
      </c>
      <c r="S221" s="520"/>
      <c r="T221" s="8"/>
      <c r="U221" s="8"/>
      <c r="V221" s="8"/>
      <c r="W221" s="539"/>
      <c r="X221" s="539"/>
      <c r="Y221" s="539"/>
      <c r="Z221" s="539"/>
      <c r="AA221" s="539"/>
      <c r="AB221" s="8"/>
      <c r="AC221" s="8"/>
      <c r="AD221" s="8"/>
      <c r="AE221" s="8"/>
      <c r="AF221" s="8"/>
      <c r="AG221" s="539"/>
      <c r="AH221" s="539"/>
      <c r="AI221" s="574"/>
      <c r="AJ221" s="539"/>
      <c r="AK221" s="539"/>
      <c r="AL221" s="8"/>
      <c r="AM221" s="8"/>
      <c r="AN221" s="8"/>
    </row>
    <row r="222" ht="13.5" customHeight="1">
      <c r="B222" s="521"/>
      <c r="C222" s="522"/>
      <c r="D222" s="522"/>
      <c r="E222" s="522"/>
      <c r="F222" s="522"/>
      <c r="G222" s="523"/>
      <c r="H222" s="522"/>
      <c r="I222" s="524"/>
      <c r="J222" s="525"/>
      <c r="K222" s="561"/>
      <c r="L222" s="260">
        <v>55.0</v>
      </c>
      <c r="M222" s="226" t="str">
        <f>IF(COUNTBLANK(I219:I222)=2,IF(I219&gt;I221,C219,C221),"")</f>
        <v/>
      </c>
      <c r="Q222" s="261"/>
      <c r="R222" s="528"/>
      <c r="S222" s="109"/>
      <c r="T222" s="277"/>
      <c r="U222" s="8"/>
      <c r="V222" s="8"/>
      <c r="W222" s="539"/>
      <c r="X222" s="539"/>
      <c r="Y222" s="539"/>
      <c r="Z222" s="539"/>
      <c r="AA222" s="539"/>
      <c r="AB222" s="8"/>
      <c r="AC222" s="8"/>
      <c r="AD222" s="8"/>
      <c r="AE222" s="8"/>
      <c r="AF222" s="8"/>
      <c r="AG222" s="539"/>
      <c r="AH222" s="539"/>
      <c r="AI222" s="574"/>
      <c r="AJ222" s="539"/>
      <c r="AK222" s="539"/>
      <c r="AL222" s="8"/>
      <c r="AM222" s="8"/>
      <c r="AN222" s="8"/>
    </row>
    <row r="223" ht="13.5" customHeight="1">
      <c r="A223" s="258"/>
      <c r="B223" s="587"/>
      <c r="C223" s="529"/>
      <c r="D223" s="529"/>
      <c r="E223" s="529"/>
      <c r="F223" s="529"/>
      <c r="G223" s="529"/>
      <c r="H223" s="588"/>
      <c r="I223" s="588"/>
      <c r="J223" s="592"/>
      <c r="K223" s="593"/>
      <c r="L223" s="261"/>
      <c r="Q223" s="261"/>
      <c r="S223" s="534"/>
      <c r="T223" s="535"/>
      <c r="U223" s="8"/>
      <c r="V223" s="8"/>
      <c r="W223" s="539"/>
      <c r="X223" s="539"/>
      <c r="Y223" s="539"/>
      <c r="Z223" s="539"/>
      <c r="AA223" s="539"/>
      <c r="AB223" s="8"/>
      <c r="AC223" s="8"/>
      <c r="AD223" s="8"/>
      <c r="AE223" s="8"/>
      <c r="AF223" s="8"/>
      <c r="AG223" s="539"/>
      <c r="AH223" s="539"/>
      <c r="AI223" s="574"/>
      <c r="AJ223" s="539"/>
      <c r="AK223" s="539"/>
      <c r="AL223" s="8"/>
      <c r="AM223" s="8"/>
      <c r="AN223" s="8"/>
    </row>
    <row r="224" ht="13.5" customHeight="1">
      <c r="A224" s="8"/>
      <c r="B224" s="502" t="s">
        <v>859</v>
      </c>
      <c r="C224" s="503"/>
      <c r="D224" s="503"/>
      <c r="E224" s="503"/>
      <c r="F224" s="503"/>
      <c r="G224" s="503"/>
      <c r="H224" s="536" t="str">
        <f>$H$169</f>
        <v>18H00 - 19H30</v>
      </c>
      <c r="I224" s="505"/>
      <c r="J224" s="592"/>
      <c r="K224" s="561"/>
      <c r="L224" s="261"/>
      <c r="M224" s="210" t="str">
        <f>IF(COUNTBLANK(I225:I228)=2,IF(I225&gt;I227,C225,C227),"")</f>
        <v/>
      </c>
      <c r="Q224" s="261"/>
      <c r="R224" s="537"/>
      <c r="S224" s="120"/>
      <c r="T224" s="564"/>
      <c r="U224" s="8"/>
      <c r="V224" s="8"/>
      <c r="W224" s="539"/>
      <c r="X224" s="539"/>
      <c r="Y224" s="539"/>
      <c r="Z224" s="539"/>
      <c r="AA224" s="539"/>
      <c r="AB224" s="8"/>
      <c r="AC224" s="8"/>
      <c r="AD224" s="8"/>
      <c r="AE224" s="8"/>
      <c r="AF224" s="8"/>
      <c r="AG224" s="539"/>
      <c r="AH224" s="539"/>
      <c r="AI224" s="574"/>
      <c r="AJ224" s="539"/>
      <c r="AK224" s="539"/>
      <c r="AL224" s="8"/>
      <c r="AM224" s="8"/>
      <c r="AN224" s="8"/>
    </row>
    <row r="225" ht="13.5" customHeight="1">
      <c r="A225" s="258" t="s">
        <v>879</v>
      </c>
      <c r="B225" s="506">
        <v>85.0</v>
      </c>
      <c r="C225" s="226" t="str">
        <f>IFERROR(VLOOKUP(A225,$B$92:$G$95,2,FALSE),IFERROR(VLOOKUP(A225,$L$92:$Q$95,2,FALSE),IFERROR(VLOOKUP(A225,$V$92:$AA$95,2,FALSE),IFERROR(VLOOKUP(A225,$AF$92:$AK$95,2,FALSE),IFERROR(VLOOKUP(A225,$B$115:$G$118,2,FALSE),IFERROR(VLOOKUP(A225,$L$115:$Q$118,2,FALSE),IFERROR(VLOOKUP(A225,$V$115:$AA$118,2,FALSE),IFERROR(VLOOKUP(A225,$AF$115:$AK$118,2,FALSE),IFERROR(VLOOKUP(A225,$B$138:$G$141,2,FALSE),IFERROR(VLOOKUP(A225,$L$138:$Q$141,2,FALSE),IFERROR(VLOOKUP(A225,$V$138:$AA$141,2,FALSE),IFERROR(VLOOKUP(A225,$AF$138:$AK$141,2,FALSE),IFERROR(VLOOKUP(A225,$B$161:$G$164,2,FALSE),IFERROR(VLOOKUP(A225,$L$161:$Q$164,2,FALSE),IFERROR(VLOOKUP(A225,$V$161:$AA$164,2,FALSE),IFERROR(VLOOKUP(A225,$AF$161:$AK$164,2,FALSE),))))))))))))))))</f>
        <v>-</v>
      </c>
      <c r="G225" s="261"/>
      <c r="H225" s="507"/>
      <c r="I225" s="508"/>
      <c r="J225" s="592"/>
      <c r="K225" s="561"/>
      <c r="L225" s="543"/>
      <c r="M225" s="542"/>
      <c r="N225" s="542"/>
      <c r="O225" s="542"/>
      <c r="P225" s="542"/>
      <c r="Q225" s="543"/>
      <c r="R225" s="542"/>
      <c r="S225" s="544"/>
      <c r="T225" s="545"/>
      <c r="U225" s="8"/>
      <c r="V225" s="8"/>
      <c r="W225" s="539"/>
      <c r="X225" s="539"/>
      <c r="Y225" s="539"/>
      <c r="Z225" s="539"/>
      <c r="AA225" s="539"/>
      <c r="AB225" s="8"/>
      <c r="AC225" s="8"/>
      <c r="AD225" s="8"/>
      <c r="AE225" s="8"/>
      <c r="AF225" s="8"/>
      <c r="AG225" s="539"/>
      <c r="AH225" s="539"/>
      <c r="AI225" s="574"/>
      <c r="AJ225" s="539"/>
      <c r="AK225" s="539"/>
      <c r="AL225" s="8"/>
      <c r="AM225" s="8"/>
      <c r="AN225" s="8"/>
    </row>
    <row r="226" ht="13.5" customHeight="1">
      <c r="B226" s="510"/>
      <c r="G226" s="261"/>
      <c r="I226" s="511"/>
      <c r="J226" s="546"/>
      <c r="K226" s="8"/>
      <c r="L226" s="8"/>
      <c r="M226" s="539"/>
      <c r="N226" s="539"/>
      <c r="O226" s="539"/>
      <c r="P226" s="539"/>
      <c r="Q226" s="539"/>
      <c r="R226" s="8"/>
      <c r="S226" s="8"/>
      <c r="T226" s="331"/>
      <c r="U226" s="8"/>
      <c r="V226" s="547"/>
      <c r="W226" s="548"/>
      <c r="X226" s="548"/>
      <c r="Y226" s="548"/>
      <c r="Z226" s="548"/>
      <c r="AA226" s="548"/>
      <c r="AB226" s="547"/>
      <c r="AC226" s="547"/>
      <c r="AD226" s="8"/>
      <c r="AE226" s="8"/>
      <c r="AF226" s="8"/>
      <c r="AG226" s="539"/>
      <c r="AH226" s="539"/>
      <c r="AI226" s="574"/>
      <c r="AJ226" s="539"/>
      <c r="AK226" s="539"/>
      <c r="AL226" s="8"/>
      <c r="AM226" s="8"/>
      <c r="AN226" s="8"/>
    </row>
    <row r="227" ht="13.5" customHeight="1">
      <c r="A227" s="258" t="s">
        <v>880</v>
      </c>
      <c r="B227" s="510"/>
      <c r="C227" s="513" t="str">
        <f>IFERROR(VLOOKUP(A227,$B$92:$G$95,2,FALSE),IFERROR(VLOOKUP(A227,$L$92:$Q$95,2,FALSE),IFERROR(VLOOKUP(A227,$V$92:$AA$95,2,FALSE),IFERROR(VLOOKUP(A227,$AF$92:$AK$95,2,FALSE),IFERROR(VLOOKUP(A227,$B$115:$G$118,2,FALSE),IFERROR(VLOOKUP(A227,$L$115:$Q$118,2,FALSE),IFERROR(VLOOKUP(A227,$V$115:$AA$118,2,FALSE),IFERROR(VLOOKUP(A227,$AF$115:$AK$118,2,FALSE),IFERROR(VLOOKUP(A227,$B$138:$G$141,2,FALSE),IFERROR(VLOOKUP(A227,$L$138:$Q$141,2,FALSE),IFERROR(VLOOKUP(A227,$V$138:$AA$141,2,FALSE),IFERROR(VLOOKUP(A227,$AF$138:$AK$141,2,FALSE),IFERROR(VLOOKUP(A227,$B$161:$G$164,2,FALSE),IFERROR(VLOOKUP(A227,$L$161:$Q$164,2,FALSE),IFERROR(VLOOKUP(A227,$V$161:$AA$164,2,FALSE),IFERROR(VLOOKUP(A227,$AF$161:$AK$164,2,FALSE),))))))))))))))))</f>
        <v>-</v>
      </c>
      <c r="G227" s="261"/>
      <c r="H227" s="514"/>
      <c r="I227" s="515"/>
      <c r="J227" s="577"/>
      <c r="K227" s="8"/>
      <c r="L227" s="8"/>
      <c r="M227" s="539"/>
      <c r="N227" s="539"/>
      <c r="O227" s="539"/>
      <c r="P227" s="539"/>
      <c r="Q227" s="539"/>
      <c r="R227" s="8"/>
      <c r="S227" s="8"/>
      <c r="T227" s="331"/>
      <c r="U227" s="253"/>
      <c r="V227" s="549" t="s">
        <v>81</v>
      </c>
      <c r="W227" s="550"/>
      <c r="X227" s="550"/>
      <c r="Y227" s="550"/>
      <c r="Z227" s="550"/>
      <c r="AA227" s="550"/>
      <c r="AB227" s="256" t="s">
        <v>82</v>
      </c>
      <c r="AC227" s="257"/>
      <c r="AD227" s="8"/>
      <c r="AE227" s="8"/>
      <c r="AF227" s="8"/>
      <c r="AG227" s="539"/>
      <c r="AH227" s="539"/>
      <c r="AI227" s="574"/>
      <c r="AJ227" s="539"/>
      <c r="AK227" s="539"/>
      <c r="AL227" s="8"/>
      <c r="AM227" s="8"/>
      <c r="AN227" s="8"/>
    </row>
    <row r="228" ht="13.5" customHeight="1">
      <c r="B228" s="521"/>
      <c r="C228" s="522"/>
      <c r="D228" s="522"/>
      <c r="E228" s="522"/>
      <c r="F228" s="522"/>
      <c r="G228" s="523"/>
      <c r="H228" s="522"/>
      <c r="I228" s="524"/>
      <c r="K228" s="8"/>
      <c r="L228" s="8"/>
      <c r="M228" s="539"/>
      <c r="N228" s="539"/>
      <c r="O228" s="539"/>
      <c r="P228" s="539"/>
      <c r="Q228" s="539"/>
      <c r="R228" s="8"/>
      <c r="S228" s="8"/>
      <c r="T228" s="331"/>
      <c r="U228" s="253"/>
      <c r="V228" s="551">
        <v>26.0</v>
      </c>
      <c r="W228" s="226" t="str">
        <f>IF(COUNTBLANK(S222:S225)=2,IF(S222&gt;S224,M222,M224),"")</f>
        <v/>
      </c>
      <c r="AA228" s="261"/>
      <c r="AB228" s="528"/>
      <c r="AC228" s="263"/>
      <c r="AD228" s="277"/>
      <c r="AE228" s="8"/>
      <c r="AF228" s="8"/>
      <c r="AG228" s="539"/>
      <c r="AH228" s="539"/>
      <c r="AI228" s="574"/>
      <c r="AJ228" s="539"/>
      <c r="AK228" s="539"/>
      <c r="AL228" s="8"/>
      <c r="AM228" s="8"/>
      <c r="AN228" s="8"/>
    </row>
    <row r="229" ht="13.5" customHeight="1">
      <c r="A229" s="258"/>
      <c r="B229" s="587"/>
      <c r="C229" s="529"/>
      <c r="D229" s="529"/>
      <c r="E229" s="529"/>
      <c r="F229" s="529"/>
      <c r="G229" s="529"/>
      <c r="H229" s="588"/>
      <c r="I229" s="588"/>
      <c r="J229" s="526"/>
      <c r="K229" s="8"/>
      <c r="L229" s="8"/>
      <c r="M229" s="539"/>
      <c r="N229" s="539"/>
      <c r="O229" s="539"/>
      <c r="P229" s="539"/>
      <c r="Q229" s="539"/>
      <c r="R229" s="8"/>
      <c r="S229" s="8"/>
      <c r="T229" s="331"/>
      <c r="U229" s="552"/>
      <c r="V229" s="553"/>
      <c r="AA229" s="261"/>
      <c r="AC229" s="259"/>
      <c r="AD229" s="554"/>
      <c r="AE229" s="8"/>
      <c r="AF229" s="8"/>
      <c r="AG229" s="539"/>
      <c r="AH229" s="539"/>
      <c r="AI229" s="574"/>
      <c r="AJ229" s="539"/>
      <c r="AK229" s="539"/>
      <c r="AL229" s="8"/>
      <c r="AM229" s="8"/>
      <c r="AN229" s="8"/>
    </row>
    <row r="230" ht="13.5" customHeight="1">
      <c r="A230" s="8"/>
      <c r="B230" s="502" t="s">
        <v>859</v>
      </c>
      <c r="C230" s="503"/>
      <c r="D230" s="503"/>
      <c r="E230" s="503"/>
      <c r="F230" s="503"/>
      <c r="G230" s="503"/>
      <c r="H230" s="536" t="str">
        <f>$H$169</f>
        <v>18H00 - 19H30</v>
      </c>
      <c r="I230" s="505"/>
      <c r="J230" s="526"/>
      <c r="K230" s="8"/>
      <c r="L230" s="8"/>
      <c r="M230" s="539"/>
      <c r="N230" s="539"/>
      <c r="O230" s="539"/>
      <c r="P230" s="539"/>
      <c r="Q230" s="539"/>
      <c r="R230" s="8"/>
      <c r="S230" s="8"/>
      <c r="T230" s="331"/>
      <c r="U230" s="253"/>
      <c r="V230" s="553"/>
      <c r="W230" s="218" t="str">
        <f>IF(COUNTBLANK(S234:S237)=2,IF(S234&gt;S236,M234,M236),"")</f>
        <v/>
      </c>
      <c r="AA230" s="261"/>
      <c r="AB230" s="555"/>
      <c r="AC230" s="265"/>
      <c r="AD230" s="575"/>
      <c r="AE230" s="8"/>
      <c r="AF230" s="8"/>
      <c r="AG230" s="539"/>
      <c r="AH230" s="539"/>
      <c r="AI230" s="574"/>
      <c r="AJ230" s="539"/>
      <c r="AK230" s="539"/>
      <c r="AL230" s="8"/>
      <c r="AM230" s="8"/>
      <c r="AN230" s="8"/>
    </row>
    <row r="231" ht="13.5" customHeight="1">
      <c r="A231" s="258" t="s">
        <v>881</v>
      </c>
      <c r="B231" s="506">
        <v>86.0</v>
      </c>
      <c r="C231" s="226" t="str">
        <f>IFERROR(VLOOKUP(A231,$B$92:$G$95,2,FALSE),IFERROR(VLOOKUP(A231,$L$92:$Q$95,2,FALSE),IFERROR(VLOOKUP(A231,$V$92:$AA$95,2,FALSE),IFERROR(VLOOKUP(A231,$AF$92:$AK$95,2,FALSE),IFERROR(VLOOKUP(A231,$B$115:$G$118,2,FALSE),IFERROR(VLOOKUP(A231,$L$115:$Q$118,2,FALSE),IFERROR(VLOOKUP(A231,$V$115:$AA$118,2,FALSE),IFERROR(VLOOKUP(A231,$AF$115:$AK$118,2,FALSE),IFERROR(VLOOKUP(A231,$B$138:$G$141,2,FALSE),IFERROR(VLOOKUP(A231,$L$138:$Q$141,2,FALSE),IFERROR(VLOOKUP(A231,$V$138:$AA$141,2,FALSE),IFERROR(VLOOKUP(A231,$AF$138:$AK$141,2,FALSE),IFERROR(VLOOKUP(A231,$B$161:$G$164,2,FALSE),IFERROR(VLOOKUP(A231,$L$161:$Q$164,2,FALSE),IFERROR(VLOOKUP(A231,$V$161:$AA$164,2,FALSE),IFERROR(VLOOKUP(A231,$AF$161:$AK$164,2,FALSE),))))))))))))))))</f>
        <v>-</v>
      </c>
      <c r="G231" s="261"/>
      <c r="H231" s="507"/>
      <c r="I231" s="508"/>
      <c r="J231" s="577"/>
      <c r="K231" s="8"/>
      <c r="L231" s="8"/>
      <c r="M231" s="539"/>
      <c r="N231" s="539"/>
      <c r="O231" s="539"/>
      <c r="P231" s="539"/>
      <c r="Q231" s="539"/>
      <c r="R231" s="8"/>
      <c r="S231" s="8"/>
      <c r="T231" s="331"/>
      <c r="U231" s="253"/>
      <c r="V231" s="557"/>
      <c r="W231" s="273"/>
      <c r="X231" s="273"/>
      <c r="Y231" s="273"/>
      <c r="Z231" s="273"/>
      <c r="AA231" s="272"/>
      <c r="AB231" s="273"/>
      <c r="AC231" s="274"/>
      <c r="AD231" s="558"/>
      <c r="AE231" s="8"/>
      <c r="AF231" s="8"/>
      <c r="AG231" s="539"/>
      <c r="AH231" s="539"/>
      <c r="AI231" s="574"/>
      <c r="AJ231" s="539"/>
      <c r="AK231" s="539"/>
      <c r="AL231" s="8"/>
      <c r="AM231" s="8"/>
      <c r="AN231" s="8"/>
    </row>
    <row r="232" ht="13.5" customHeight="1">
      <c r="B232" s="510"/>
      <c r="G232" s="261"/>
      <c r="I232" s="511"/>
      <c r="J232" s="512"/>
      <c r="K232" s="8"/>
      <c r="L232" s="559"/>
      <c r="M232" s="560"/>
      <c r="N232" s="560"/>
      <c r="O232" s="560"/>
      <c r="P232" s="560"/>
      <c r="Q232" s="560"/>
      <c r="R232" s="559"/>
      <c r="S232" s="559"/>
      <c r="T232" s="331"/>
      <c r="U232" s="8"/>
      <c r="V232" s="8"/>
      <c r="W232" s="539"/>
      <c r="X232" s="539"/>
      <c r="Y232" s="539"/>
      <c r="Z232" s="539"/>
      <c r="AA232" s="539"/>
      <c r="AB232" s="8"/>
      <c r="AC232" s="8"/>
      <c r="AD232" s="275"/>
      <c r="AE232" s="8"/>
      <c r="AF232" s="8"/>
      <c r="AG232" s="539"/>
      <c r="AH232" s="539"/>
      <c r="AI232" s="574"/>
      <c r="AJ232" s="539"/>
      <c r="AK232" s="539"/>
      <c r="AL232" s="8"/>
      <c r="AM232" s="8"/>
      <c r="AN232" s="8"/>
    </row>
    <row r="233" ht="13.5" customHeight="1">
      <c r="A233" s="258" t="s">
        <v>882</v>
      </c>
      <c r="B233" s="510"/>
      <c r="C233" s="513" t="str">
        <f>IFERROR(VLOOKUP(A233,$B$92:$G$95,2,FALSE),IFERROR(VLOOKUP(A233,$L$92:$Q$95,2,FALSE),IFERROR(VLOOKUP(A233,$V$92:$AA$95,2,FALSE),IFERROR(VLOOKUP(A233,$AF$92:$AK$95,2,FALSE),IFERROR(VLOOKUP(A233,$B$115:$G$118,2,FALSE),IFERROR(VLOOKUP(A233,$L$115:$Q$118,2,FALSE),IFERROR(VLOOKUP(A233,$V$115:$AA$118,2,FALSE),IFERROR(VLOOKUP(A233,$AF$115:$AK$118,2,FALSE),IFERROR(VLOOKUP(A233,$B$138:$G$141,2,FALSE),IFERROR(VLOOKUP(A233,$L$138:$Q$141,2,FALSE),IFERROR(VLOOKUP(A233,$V$138:$AA$141,2,FALSE),IFERROR(VLOOKUP(A233,$AF$138:$AK$141,2,FALSE),IFERROR(VLOOKUP(A233,$B$161:$G$164,2,FALSE),IFERROR(VLOOKUP(A233,$L$161:$Q$164,2,FALSE),IFERROR(VLOOKUP(A233,$V$161:$AA$164,2,FALSE),IFERROR(VLOOKUP(A233,$AF$161:$AK$164,2,FALSE),))))))))))))))))</f>
        <v>-</v>
      </c>
      <c r="G233" s="261"/>
      <c r="H233" s="514"/>
      <c r="I233" s="515"/>
      <c r="J233" s="592"/>
      <c r="K233" s="561"/>
      <c r="L233" s="590" t="s">
        <v>862</v>
      </c>
      <c r="M233" s="591"/>
      <c r="N233" s="591"/>
      <c r="O233" s="591"/>
      <c r="P233" s="591"/>
      <c r="Q233" s="591"/>
      <c r="R233" s="519" t="s">
        <v>300</v>
      </c>
      <c r="S233" s="520"/>
      <c r="T233" s="331"/>
      <c r="U233" s="8"/>
      <c r="V233" s="8"/>
      <c r="W233" s="539"/>
      <c r="X233" s="539"/>
      <c r="Y233" s="539"/>
      <c r="Z233" s="539"/>
      <c r="AA233" s="539"/>
      <c r="AB233" s="8"/>
      <c r="AC233" s="8"/>
      <c r="AD233" s="275"/>
      <c r="AE233" s="8"/>
      <c r="AF233" s="8"/>
      <c r="AG233" s="539"/>
      <c r="AH233" s="539"/>
      <c r="AI233" s="574"/>
      <c r="AJ233" s="539"/>
      <c r="AK233" s="539"/>
      <c r="AL233" s="8"/>
      <c r="AM233" s="8"/>
      <c r="AN233" s="8"/>
    </row>
    <row r="234" ht="13.5" customHeight="1">
      <c r="B234" s="521"/>
      <c r="C234" s="522"/>
      <c r="D234" s="522"/>
      <c r="E234" s="522"/>
      <c r="F234" s="522"/>
      <c r="G234" s="523"/>
      <c r="H234" s="522"/>
      <c r="I234" s="524"/>
      <c r="J234" s="525"/>
      <c r="K234" s="561"/>
      <c r="L234" s="260">
        <v>51.0</v>
      </c>
      <c r="M234" s="226" t="str">
        <f>IF(COUNTBLANK(I231:I234)=2,IF(I231&gt;I233,C231,C233),"")</f>
        <v/>
      </c>
      <c r="Q234" s="261"/>
      <c r="R234" s="528"/>
      <c r="S234" s="109"/>
      <c r="T234" s="564"/>
      <c r="U234" s="8"/>
      <c r="V234" s="8"/>
      <c r="W234" s="539"/>
      <c r="X234" s="539"/>
      <c r="Y234" s="539"/>
      <c r="Z234" s="539"/>
      <c r="AA234" s="539"/>
      <c r="AB234" s="8"/>
      <c r="AC234" s="8"/>
      <c r="AD234" s="275"/>
      <c r="AE234" s="8"/>
      <c r="AF234" s="8"/>
      <c r="AG234" s="539"/>
      <c r="AH234" s="539"/>
      <c r="AI234" s="574"/>
      <c r="AJ234" s="539"/>
      <c r="AK234" s="539"/>
      <c r="AL234" s="8"/>
      <c r="AM234" s="8"/>
      <c r="AN234" s="8"/>
    </row>
    <row r="235" ht="13.5" customHeight="1">
      <c r="A235" s="258"/>
      <c r="B235" s="587"/>
      <c r="C235" s="529"/>
      <c r="D235" s="529"/>
      <c r="E235" s="529"/>
      <c r="F235" s="529"/>
      <c r="G235" s="529"/>
      <c r="H235" s="588"/>
      <c r="I235" s="588"/>
      <c r="J235" s="592"/>
      <c r="K235" s="593"/>
      <c r="L235" s="261"/>
      <c r="Q235" s="261"/>
      <c r="S235" s="534"/>
      <c r="T235" s="566"/>
      <c r="U235" s="8"/>
      <c r="V235" s="8"/>
      <c r="W235" s="539"/>
      <c r="X235" s="539"/>
      <c r="Y235" s="539"/>
      <c r="Z235" s="539"/>
      <c r="AA235" s="539"/>
      <c r="AB235" s="8"/>
      <c r="AC235" s="8"/>
      <c r="AD235" s="275"/>
      <c r="AE235" s="8"/>
      <c r="AF235" s="8"/>
      <c r="AG235" s="539"/>
      <c r="AH235" s="539"/>
      <c r="AI235" s="574"/>
      <c r="AJ235" s="539"/>
      <c r="AK235" s="539"/>
      <c r="AL235" s="8"/>
      <c r="AM235" s="8"/>
      <c r="AN235" s="8"/>
    </row>
    <row r="236" ht="13.5" customHeight="1">
      <c r="A236" s="8"/>
      <c r="B236" s="502" t="s">
        <v>859</v>
      </c>
      <c r="C236" s="503"/>
      <c r="D236" s="503"/>
      <c r="E236" s="503"/>
      <c r="F236" s="503"/>
      <c r="G236" s="503"/>
      <c r="H236" s="536" t="str">
        <f>$H$169</f>
        <v>18H00 - 19H30</v>
      </c>
      <c r="I236" s="505"/>
      <c r="J236" s="592"/>
      <c r="K236" s="561"/>
      <c r="L236" s="261"/>
      <c r="M236" s="210" t="str">
        <f>IF(COUNTBLANK(I237:I240)=2,IF(I237&gt;I239,C237,C239),"")</f>
        <v/>
      </c>
      <c r="Q236" s="261"/>
      <c r="R236" s="537"/>
      <c r="S236" s="120"/>
      <c r="T236" s="277"/>
      <c r="U236" s="8"/>
      <c r="V236" s="8"/>
      <c r="W236" s="539"/>
      <c r="X236" s="539"/>
      <c r="Y236" s="539"/>
      <c r="Z236" s="539"/>
      <c r="AA236" s="539"/>
      <c r="AB236" s="8"/>
      <c r="AC236" s="8"/>
      <c r="AD236" s="275"/>
      <c r="AE236" s="8"/>
      <c r="AF236" s="8"/>
      <c r="AG236" s="539"/>
      <c r="AH236" s="539"/>
      <c r="AI236" s="574"/>
      <c r="AJ236" s="539"/>
      <c r="AK236" s="539"/>
      <c r="AL236" s="8"/>
      <c r="AM236" s="8"/>
      <c r="AN236" s="8"/>
    </row>
    <row r="237" ht="13.5" customHeight="1">
      <c r="A237" s="258" t="s">
        <v>883</v>
      </c>
      <c r="B237" s="506">
        <v>87.0</v>
      </c>
      <c r="C237" s="226" t="str">
        <f>IFERROR(VLOOKUP(A237,$B$92:$G$95,2,FALSE),IFERROR(VLOOKUP(A237,$L$92:$Q$95,2,FALSE),IFERROR(VLOOKUP(A237,$V$92:$AA$95,2,FALSE),IFERROR(VLOOKUP(A237,$AF$92:$AK$95,2,FALSE),IFERROR(VLOOKUP(A237,$B$115:$G$118,2,FALSE),IFERROR(VLOOKUP(A237,$L$115:$Q$118,2,FALSE),IFERROR(VLOOKUP(A237,$V$115:$AA$118,2,FALSE),IFERROR(VLOOKUP(A237,$AF$115:$AK$118,2,FALSE),IFERROR(VLOOKUP(A237,$B$138:$G$141,2,FALSE),IFERROR(VLOOKUP(A237,$L$138:$Q$141,2,FALSE),IFERROR(VLOOKUP(A237,$V$138:$AA$141,2,FALSE),IFERROR(VLOOKUP(A237,$AF$138:$AK$141,2,FALSE),IFERROR(VLOOKUP(A237,$B$161:$G$164,2,FALSE),IFERROR(VLOOKUP(A237,$L$161:$Q$164,2,FALSE),IFERROR(VLOOKUP(A237,$V$161:$AA$164,2,FALSE),IFERROR(VLOOKUP(A237,$AF$161:$AK$164,2,FALSE),))))))))))))))))</f>
        <v>-</v>
      </c>
      <c r="G237" s="261"/>
      <c r="H237" s="507"/>
      <c r="I237" s="508"/>
      <c r="J237" s="589"/>
      <c r="K237" s="561"/>
      <c r="L237" s="543"/>
      <c r="M237" s="542"/>
      <c r="N237" s="542"/>
      <c r="O237" s="542"/>
      <c r="P237" s="542"/>
      <c r="Q237" s="543"/>
      <c r="R237" s="542"/>
      <c r="S237" s="544"/>
      <c r="U237" s="8"/>
      <c r="V237" s="8"/>
      <c r="W237" s="539"/>
      <c r="X237" s="539"/>
      <c r="Y237" s="539"/>
      <c r="Z237" s="539"/>
      <c r="AA237" s="539"/>
      <c r="AB237" s="8"/>
      <c r="AC237" s="8"/>
      <c r="AD237" s="275"/>
      <c r="AE237" s="8"/>
      <c r="AF237" s="8"/>
      <c r="AG237" s="539"/>
      <c r="AH237" s="539"/>
      <c r="AI237" s="574"/>
      <c r="AJ237" s="539"/>
      <c r="AK237" s="539"/>
      <c r="AL237" s="8"/>
      <c r="AM237" s="8"/>
      <c r="AN237" s="8"/>
    </row>
    <row r="238" ht="13.5" customHeight="1">
      <c r="B238" s="510"/>
      <c r="G238" s="261"/>
      <c r="I238" s="511"/>
      <c r="J238" s="546"/>
      <c r="K238" s="8"/>
      <c r="L238" s="8"/>
      <c r="M238" s="539"/>
      <c r="N238" s="539"/>
      <c r="O238" s="539"/>
      <c r="P238" s="539"/>
      <c r="Q238" s="539"/>
      <c r="R238" s="8"/>
      <c r="S238" s="8"/>
      <c r="T238" s="8"/>
      <c r="U238" s="8"/>
      <c r="V238" s="8"/>
      <c r="W238" s="539"/>
      <c r="X238" s="539"/>
      <c r="Y238" s="539"/>
      <c r="Z238" s="539"/>
      <c r="AA238" s="539"/>
      <c r="AB238" s="8"/>
      <c r="AC238" s="8"/>
      <c r="AD238" s="275"/>
      <c r="AE238" s="8"/>
      <c r="AF238" s="567"/>
      <c r="AG238" s="568"/>
      <c r="AH238" s="568"/>
      <c r="AI238" s="594"/>
      <c r="AJ238" s="568"/>
      <c r="AK238" s="568"/>
      <c r="AL238" s="567"/>
      <c r="AM238" s="567"/>
      <c r="AN238" s="8"/>
    </row>
    <row r="239" ht="13.5" customHeight="1">
      <c r="A239" s="258" t="s">
        <v>884</v>
      </c>
      <c r="B239" s="510"/>
      <c r="C239" s="513" t="str">
        <f>IFERROR(VLOOKUP(A239,$B$92:$G$95,2,FALSE),IFERROR(VLOOKUP(A239,$L$92:$Q$95,2,FALSE),IFERROR(VLOOKUP(A239,$V$92:$AA$95,2,FALSE),IFERROR(VLOOKUP(A239,$AF$92:$AK$95,2,FALSE),IFERROR(VLOOKUP(A239,$B$115:$G$118,2,FALSE),IFERROR(VLOOKUP(A239,$L$115:$Q$118,2,FALSE),IFERROR(VLOOKUP(A239,$V$115:$AA$118,2,FALSE),IFERROR(VLOOKUP(A239,$AF$115:$AK$118,2,FALSE),IFERROR(VLOOKUP(A239,$B$138:$G$141,2,FALSE),IFERROR(VLOOKUP(A239,$L$138:$Q$141,2,FALSE),IFERROR(VLOOKUP(A239,$V$138:$AA$141,2,FALSE),IFERROR(VLOOKUP(A239,$AF$138:$AK$141,2,FALSE),IFERROR(VLOOKUP(A239,$B$161:$G$164,2,FALSE),IFERROR(VLOOKUP(A239,$L$161:$Q$164,2,FALSE),IFERROR(VLOOKUP(A239,$V$161:$AA$164,2,FALSE),IFERROR(VLOOKUP(A239,$AF$161:$AK$164,2,FALSE),))))))))))))))))</f>
        <v>-</v>
      </c>
      <c r="G239" s="261"/>
      <c r="H239" s="514"/>
      <c r="I239" s="515"/>
      <c r="J239" s="577"/>
      <c r="K239" s="8"/>
      <c r="L239" s="8"/>
      <c r="M239" s="539"/>
      <c r="N239" s="539"/>
      <c r="O239" s="539"/>
      <c r="P239" s="539"/>
      <c r="Q239" s="539"/>
      <c r="R239" s="8"/>
      <c r="S239" s="8"/>
      <c r="T239" s="8"/>
      <c r="U239" s="8"/>
      <c r="V239" s="8"/>
      <c r="W239" s="539"/>
      <c r="X239" s="539"/>
      <c r="Y239" s="539"/>
      <c r="Z239" s="539"/>
      <c r="AA239" s="539"/>
      <c r="AB239" s="8"/>
      <c r="AC239" s="8"/>
      <c r="AD239" s="275"/>
      <c r="AE239" s="569"/>
      <c r="AF239" s="595" t="s">
        <v>85</v>
      </c>
      <c r="AG239" s="596"/>
      <c r="AH239" s="596"/>
      <c r="AI239" s="596"/>
      <c r="AJ239" s="596"/>
      <c r="AK239" s="596"/>
      <c r="AL239" s="270" t="s">
        <v>86</v>
      </c>
      <c r="AM239" s="271"/>
      <c r="AN239" s="8"/>
    </row>
    <row r="240" ht="13.5" customHeight="1">
      <c r="B240" s="521"/>
      <c r="C240" s="522"/>
      <c r="D240" s="522"/>
      <c r="E240" s="522"/>
      <c r="F240" s="522"/>
      <c r="G240" s="523"/>
      <c r="H240" s="522"/>
      <c r="I240" s="524"/>
      <c r="K240" s="8"/>
      <c r="L240" s="8"/>
      <c r="M240" s="539"/>
      <c r="N240" s="539"/>
      <c r="O240" s="539"/>
      <c r="P240" s="539"/>
      <c r="Q240" s="539"/>
      <c r="R240" s="8"/>
      <c r="S240" s="8"/>
      <c r="T240" s="8"/>
      <c r="U240" s="8"/>
      <c r="V240" s="8"/>
      <c r="W240" s="539"/>
      <c r="X240" s="539"/>
      <c r="Y240" s="539"/>
      <c r="Z240" s="539"/>
      <c r="AA240" s="539"/>
      <c r="AB240" s="8"/>
      <c r="AC240" s="8"/>
      <c r="AD240" s="275"/>
      <c r="AE240" s="569"/>
      <c r="AF240" s="260">
        <v>16.0</v>
      </c>
      <c r="AG240" s="226" t="str">
        <f>IF(COUNTBLANK(AC228:AC231)=2,IF(AC228&gt;AC230,W228,W230),"")</f>
        <v/>
      </c>
      <c r="AK240" s="261"/>
      <c r="AL240" s="528"/>
      <c r="AM240" s="278"/>
      <c r="AN240" s="8"/>
    </row>
    <row r="241" ht="13.5" customHeight="1">
      <c r="A241" s="258"/>
      <c r="B241" s="587"/>
      <c r="C241" s="529"/>
      <c r="D241" s="529"/>
      <c r="E241" s="529"/>
      <c r="F241" s="529"/>
      <c r="G241" s="529"/>
      <c r="H241" s="588"/>
      <c r="I241" s="588"/>
      <c r="J241" s="526"/>
      <c r="K241" s="8"/>
      <c r="L241" s="8"/>
      <c r="M241" s="539"/>
      <c r="N241" s="539"/>
      <c r="O241" s="539"/>
      <c r="P241" s="539"/>
      <c r="Q241" s="539"/>
      <c r="R241" s="8"/>
      <c r="S241" s="8"/>
      <c r="T241" s="8"/>
      <c r="U241" s="8"/>
      <c r="V241" s="8"/>
      <c r="W241" s="539"/>
      <c r="X241" s="539"/>
      <c r="Y241" s="539"/>
      <c r="Z241" s="539"/>
      <c r="AA241" s="539"/>
      <c r="AB241" s="8"/>
      <c r="AC241" s="8"/>
      <c r="AD241" s="275"/>
      <c r="AE241" s="572"/>
      <c r="AF241" s="261"/>
      <c r="AK241" s="261"/>
      <c r="AM241" s="281"/>
      <c r="AN241" s="8"/>
    </row>
    <row r="242" ht="13.5" customHeight="1">
      <c r="A242" s="8"/>
      <c r="B242" s="502" t="s">
        <v>859</v>
      </c>
      <c r="C242" s="503"/>
      <c r="D242" s="503"/>
      <c r="E242" s="503"/>
      <c r="F242" s="503"/>
      <c r="G242" s="503"/>
      <c r="H242" s="536" t="str">
        <f>$H$169</f>
        <v>18H00 - 19H30</v>
      </c>
      <c r="I242" s="505"/>
      <c r="J242" s="526"/>
      <c r="K242" s="8"/>
      <c r="L242" s="8"/>
      <c r="M242" s="539"/>
      <c r="N242" s="539"/>
      <c r="O242" s="539"/>
      <c r="P242" s="539"/>
      <c r="Q242" s="539"/>
      <c r="R242" s="8"/>
      <c r="S242" s="8"/>
      <c r="T242" s="8"/>
      <c r="U242" s="8"/>
      <c r="V242" s="8"/>
      <c r="W242" s="539"/>
      <c r="X242" s="539"/>
      <c r="Y242" s="539"/>
      <c r="Z242" s="539"/>
      <c r="AA242" s="539"/>
      <c r="AB242" s="8"/>
      <c r="AC242" s="8"/>
      <c r="AD242" s="275"/>
      <c r="AE242" s="569"/>
      <c r="AF242" s="261"/>
      <c r="AG242" s="214" t="str">
        <f>IF(COUNTBLANK(AC252:AC255)=2,IF(AC252&gt;AC254,W252,W254),"")</f>
        <v/>
      </c>
      <c r="AK242" s="261"/>
      <c r="AL242" s="573"/>
      <c r="AM242" s="285"/>
      <c r="AN242" s="8"/>
    </row>
    <row r="243" ht="13.5" customHeight="1">
      <c r="A243" s="258" t="s">
        <v>885</v>
      </c>
      <c r="B243" s="506">
        <v>88.0</v>
      </c>
      <c r="C243" s="226" t="str">
        <f>IFERROR(VLOOKUP(A243,$B$92:$G$95,2,FALSE),IFERROR(VLOOKUP(A243,$L$92:$Q$95,2,FALSE),IFERROR(VLOOKUP(A243,$V$92:$AA$95,2,FALSE),IFERROR(VLOOKUP(A243,$AF$92:$AK$95,2,FALSE),IFERROR(VLOOKUP(A243,$B$115:$G$118,2,FALSE),IFERROR(VLOOKUP(A243,$L$115:$Q$118,2,FALSE),IFERROR(VLOOKUP(A243,$V$115:$AA$118,2,FALSE),IFERROR(VLOOKUP(A243,$AF$115:$AK$118,2,FALSE),IFERROR(VLOOKUP(A243,$B$138:$G$141,2,FALSE),IFERROR(VLOOKUP(A243,$L$138:$Q$141,2,FALSE),IFERROR(VLOOKUP(A243,$V$138:$AA$141,2,FALSE),IFERROR(VLOOKUP(A243,$AF$138:$AK$141,2,FALSE),IFERROR(VLOOKUP(A243,$B$161:$G$164,2,FALSE),IFERROR(VLOOKUP(A243,$L$161:$Q$164,2,FALSE),IFERROR(VLOOKUP(A243,$V$161:$AA$164,2,FALSE),IFERROR(VLOOKUP(A243,$AF$161:$AK$164,2,FALSE),))))))))))))))))</f>
        <v>-</v>
      </c>
      <c r="G243" s="261"/>
      <c r="H243" s="507"/>
      <c r="I243" s="508"/>
      <c r="J243" s="577"/>
      <c r="K243" s="8"/>
      <c r="L243" s="8"/>
      <c r="M243" s="539"/>
      <c r="N243" s="539"/>
      <c r="O243" s="539"/>
      <c r="P243" s="539"/>
      <c r="Q243" s="539"/>
      <c r="R243" s="8"/>
      <c r="S243" s="8"/>
      <c r="T243" s="8"/>
      <c r="U243" s="8"/>
      <c r="V243" s="8"/>
      <c r="W243" s="539"/>
      <c r="X243" s="539"/>
      <c r="Y243" s="539"/>
      <c r="Z243" s="539"/>
      <c r="AA243" s="539"/>
      <c r="AB243" s="8"/>
      <c r="AC243" s="8"/>
      <c r="AD243" s="275"/>
      <c r="AE243" s="569"/>
      <c r="AF243" s="289"/>
      <c r="AG243" s="288"/>
      <c r="AH243" s="288"/>
      <c r="AI243" s="288"/>
      <c r="AJ243" s="288"/>
      <c r="AK243" s="289"/>
      <c r="AL243" s="288"/>
      <c r="AM243" s="290"/>
      <c r="AN243" s="8"/>
    </row>
    <row r="244" ht="13.5" customHeight="1">
      <c r="B244" s="510"/>
      <c r="G244" s="261"/>
      <c r="I244" s="511"/>
      <c r="J244" s="512"/>
      <c r="K244" s="8"/>
      <c r="L244" s="559"/>
      <c r="M244" s="560"/>
      <c r="N244" s="560"/>
      <c r="O244" s="560"/>
      <c r="P244" s="560"/>
      <c r="Q244" s="560"/>
      <c r="R244" s="559"/>
      <c r="S244" s="559"/>
      <c r="T244" s="8"/>
      <c r="U244" s="8"/>
      <c r="V244" s="8"/>
      <c r="W244" s="539"/>
      <c r="X244" s="539"/>
      <c r="Y244" s="539"/>
      <c r="Z244" s="539"/>
      <c r="AA244" s="539"/>
      <c r="AB244" s="8"/>
      <c r="AC244" s="8"/>
      <c r="AD244" s="275"/>
      <c r="AE244" s="8"/>
      <c r="AF244" s="8"/>
      <c r="AG244" s="539"/>
      <c r="AH244" s="539"/>
      <c r="AI244" s="539"/>
      <c r="AJ244" s="539"/>
      <c r="AK244" s="539"/>
      <c r="AL244" s="8"/>
      <c r="AM244" s="8"/>
      <c r="AN244" s="8"/>
    </row>
    <row r="245" ht="13.5" customHeight="1">
      <c r="A245" s="258" t="s">
        <v>886</v>
      </c>
      <c r="B245" s="510"/>
      <c r="C245" s="513" t="str">
        <f>IFERROR(VLOOKUP(A245,$B$92:$G$95,2,FALSE),IFERROR(VLOOKUP(A245,$L$92:$Q$95,2,FALSE),IFERROR(VLOOKUP(A245,$V$92:$AA$95,2,FALSE),IFERROR(VLOOKUP(A245,$AF$92:$AK$95,2,FALSE),IFERROR(VLOOKUP(A245,$B$115:$G$118,2,FALSE),IFERROR(VLOOKUP(A245,$L$115:$Q$118,2,FALSE),IFERROR(VLOOKUP(A245,$V$115:$AA$118,2,FALSE),IFERROR(VLOOKUP(A245,$AF$115:$AK$118,2,FALSE),IFERROR(VLOOKUP(A245,$B$138:$G$141,2,FALSE),IFERROR(VLOOKUP(A245,$L$138:$Q$141,2,FALSE),IFERROR(VLOOKUP(A245,$V$138:$AA$141,2,FALSE),IFERROR(VLOOKUP(A245,$AF$138:$AK$141,2,FALSE),IFERROR(VLOOKUP(A245,$B$161:$G$164,2,FALSE),IFERROR(VLOOKUP(A245,$L$161:$Q$164,2,FALSE),IFERROR(VLOOKUP(A245,$V$161:$AA$164,2,FALSE),IFERROR(VLOOKUP(A245,$AF$161:$AK$164,2,FALSE),))))))))))))))))</f>
        <v>-</v>
      </c>
      <c r="G245" s="261"/>
      <c r="H245" s="514"/>
      <c r="I245" s="515"/>
      <c r="J245" s="589"/>
      <c r="K245" s="561"/>
      <c r="L245" s="590" t="s">
        <v>862</v>
      </c>
      <c r="M245" s="591"/>
      <c r="N245" s="591"/>
      <c r="O245" s="591"/>
      <c r="P245" s="591"/>
      <c r="Q245" s="591"/>
      <c r="R245" s="519" t="s">
        <v>300</v>
      </c>
      <c r="S245" s="520"/>
      <c r="T245" s="8"/>
      <c r="U245" s="8"/>
      <c r="V245" s="8"/>
      <c r="W245" s="539"/>
      <c r="X245" s="539"/>
      <c r="Y245" s="539"/>
      <c r="Z245" s="539"/>
      <c r="AA245" s="539"/>
      <c r="AB245" s="8"/>
      <c r="AC245" s="8"/>
      <c r="AD245" s="275"/>
      <c r="AE245" s="8"/>
      <c r="AF245" s="8"/>
      <c r="AG245" s="539"/>
      <c r="AH245" s="539"/>
      <c r="AI245" s="539"/>
      <c r="AJ245" s="539"/>
      <c r="AK245" s="539"/>
      <c r="AL245" s="8"/>
      <c r="AM245" s="8"/>
      <c r="AN245" s="8"/>
    </row>
    <row r="246" ht="13.5" customHeight="1">
      <c r="B246" s="521"/>
      <c r="C246" s="522"/>
      <c r="D246" s="522"/>
      <c r="E246" s="522"/>
      <c r="F246" s="522"/>
      <c r="G246" s="523"/>
      <c r="H246" s="522"/>
      <c r="I246" s="524"/>
      <c r="J246" s="525"/>
      <c r="K246" s="561"/>
      <c r="L246" s="260">
        <v>56.0</v>
      </c>
      <c r="M246" s="226" t="str">
        <f>IF(COUNTBLANK(I243:I246)=2,IF(I243&gt;I245,C243,C245),"")</f>
        <v/>
      </c>
      <c r="Q246" s="261"/>
      <c r="R246" s="528"/>
      <c r="S246" s="109"/>
      <c r="T246" s="277"/>
      <c r="U246" s="8"/>
      <c r="V246" s="8"/>
      <c r="W246" s="539"/>
      <c r="X246" s="539"/>
      <c r="Y246" s="539"/>
      <c r="Z246" s="539"/>
      <c r="AA246" s="539"/>
      <c r="AB246" s="8"/>
      <c r="AC246" s="8"/>
      <c r="AD246" s="275"/>
      <c r="AE246" s="8"/>
      <c r="AF246" s="8"/>
      <c r="AG246" s="539"/>
      <c r="AH246" s="539"/>
      <c r="AI246" s="539"/>
      <c r="AJ246" s="539"/>
      <c r="AK246" s="539"/>
      <c r="AL246" s="8"/>
      <c r="AM246" s="8"/>
      <c r="AN246" s="8"/>
    </row>
    <row r="247" ht="13.5" customHeight="1">
      <c r="A247" s="258"/>
      <c r="B247" s="587"/>
      <c r="C247" s="529"/>
      <c r="D247" s="529"/>
      <c r="E247" s="529"/>
      <c r="F247" s="529"/>
      <c r="G247" s="529"/>
      <c r="H247" s="588"/>
      <c r="I247" s="588"/>
      <c r="J247" s="592"/>
      <c r="K247" s="593"/>
      <c r="L247" s="261"/>
      <c r="Q247" s="261"/>
      <c r="S247" s="534"/>
      <c r="T247" s="535"/>
      <c r="U247" s="8"/>
      <c r="V247" s="8"/>
      <c r="W247" s="539"/>
      <c r="X247" s="539"/>
      <c r="Y247" s="539"/>
      <c r="Z247" s="539"/>
      <c r="AA247" s="539"/>
      <c r="AB247" s="8"/>
      <c r="AC247" s="8"/>
      <c r="AD247" s="275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ht="13.5" customHeight="1">
      <c r="A248" s="8"/>
      <c r="B248" s="502" t="s">
        <v>859</v>
      </c>
      <c r="C248" s="503"/>
      <c r="D248" s="503"/>
      <c r="E248" s="503"/>
      <c r="F248" s="503"/>
      <c r="G248" s="503"/>
      <c r="H248" s="536" t="str">
        <f>$H$169</f>
        <v>18H00 - 19H30</v>
      </c>
      <c r="I248" s="505"/>
      <c r="J248" s="592"/>
      <c r="K248" s="561"/>
      <c r="L248" s="261"/>
      <c r="M248" s="210" t="str">
        <f>IF(COUNTBLANK(I249:I252)=2,IF(I249&gt;I251,C249,C251),"")</f>
        <v/>
      </c>
      <c r="Q248" s="261"/>
      <c r="R248" s="537"/>
      <c r="S248" s="120"/>
      <c r="T248" s="564"/>
      <c r="U248" s="8"/>
      <c r="V248" s="8"/>
      <c r="W248" s="539"/>
      <c r="X248" s="539"/>
      <c r="Y248" s="539"/>
      <c r="Z248" s="539"/>
      <c r="AA248" s="539"/>
      <c r="AB248" s="8"/>
      <c r="AC248" s="8"/>
      <c r="AD248" s="275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 ht="13.5" customHeight="1">
      <c r="A249" s="258" t="s">
        <v>887</v>
      </c>
      <c r="B249" s="506">
        <v>89.0</v>
      </c>
      <c r="C249" s="226" t="str">
        <f>IFERROR(VLOOKUP(A249,$B$92:$G$95,2,FALSE),IFERROR(VLOOKUP(A249,$L$92:$Q$95,2,FALSE),IFERROR(VLOOKUP(A249,$V$92:$AA$95,2,FALSE),IFERROR(VLOOKUP(A249,$AF$92:$AK$95,2,FALSE),IFERROR(VLOOKUP(A249,$B$115:$G$118,2,FALSE),IFERROR(VLOOKUP(A249,$L$115:$Q$118,2,FALSE),IFERROR(VLOOKUP(A249,$V$115:$AA$118,2,FALSE),IFERROR(VLOOKUP(A249,$AF$115:$AK$118,2,FALSE),IFERROR(VLOOKUP(A249,$B$138:$G$141,2,FALSE),IFERROR(VLOOKUP(A249,$L$138:$Q$141,2,FALSE),IFERROR(VLOOKUP(A249,$V$138:$AA$141,2,FALSE),IFERROR(VLOOKUP(A249,$AF$138:$AK$141,2,FALSE),IFERROR(VLOOKUP(A249,$B$161:$G$164,2,FALSE),IFERROR(VLOOKUP(A249,$L$161:$Q$164,2,FALSE),IFERROR(VLOOKUP(A249,$V$161:$AA$164,2,FALSE),IFERROR(VLOOKUP(A249,$AF$161:$AK$164,2,FALSE),))))))))))))))))</f>
        <v>-</v>
      </c>
      <c r="G249" s="261"/>
      <c r="H249" s="507"/>
      <c r="I249" s="508"/>
      <c r="J249" s="592"/>
      <c r="K249" s="561"/>
      <c r="L249" s="543"/>
      <c r="M249" s="542"/>
      <c r="N249" s="542"/>
      <c r="O249" s="542"/>
      <c r="P249" s="542"/>
      <c r="Q249" s="543"/>
      <c r="R249" s="542"/>
      <c r="S249" s="544"/>
      <c r="T249" s="545"/>
      <c r="U249" s="8"/>
      <c r="V249" s="8"/>
      <c r="W249" s="539"/>
      <c r="X249" s="539"/>
      <c r="Y249" s="539"/>
      <c r="Z249" s="539"/>
      <c r="AA249" s="539"/>
      <c r="AB249" s="8"/>
      <c r="AC249" s="8"/>
      <c r="AD249" s="275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 ht="13.5" customHeight="1">
      <c r="B250" s="510"/>
      <c r="G250" s="261"/>
      <c r="I250" s="511"/>
      <c r="J250" s="546"/>
      <c r="K250" s="8"/>
      <c r="L250" s="8"/>
      <c r="M250" s="539"/>
      <c r="N250" s="539"/>
      <c r="O250" s="539"/>
      <c r="P250" s="539"/>
      <c r="Q250" s="539"/>
      <c r="R250" s="8"/>
      <c r="S250" s="8"/>
      <c r="T250" s="331"/>
      <c r="U250" s="8"/>
      <c r="V250" s="547"/>
      <c r="W250" s="548"/>
      <c r="X250" s="548"/>
      <c r="Y250" s="548"/>
      <c r="Z250" s="548"/>
      <c r="AA250" s="548"/>
      <c r="AB250" s="547"/>
      <c r="AC250" s="547"/>
      <c r="AD250" s="275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 ht="13.5" customHeight="1">
      <c r="A251" s="258" t="s">
        <v>888</v>
      </c>
      <c r="B251" s="510"/>
      <c r="C251" s="513" t="str">
        <f>IFERROR(VLOOKUP(A251,$B$92:$G$95,2,FALSE),IFERROR(VLOOKUP(A251,$L$92:$Q$95,2,FALSE),IFERROR(VLOOKUP(A251,$V$92:$AA$95,2,FALSE),IFERROR(VLOOKUP(A251,$AF$92:$AK$95,2,FALSE),IFERROR(VLOOKUP(A251,$B$115:$G$118,2,FALSE),IFERROR(VLOOKUP(A251,$L$115:$Q$118,2,FALSE),IFERROR(VLOOKUP(A251,$V$115:$AA$118,2,FALSE),IFERROR(VLOOKUP(A251,$AF$115:$AK$118,2,FALSE),IFERROR(VLOOKUP(A251,$B$138:$G$141,2,FALSE),IFERROR(VLOOKUP(A251,$L$138:$Q$141,2,FALSE),IFERROR(VLOOKUP(A251,$V$138:$AA$141,2,FALSE),IFERROR(VLOOKUP(A251,$AF$138:$AK$141,2,FALSE),IFERROR(VLOOKUP(A251,$B$161:$G$164,2,FALSE),IFERROR(VLOOKUP(A251,$L$161:$Q$164,2,FALSE),IFERROR(VLOOKUP(A251,$V$161:$AA$164,2,FALSE),IFERROR(VLOOKUP(A251,$AF$161:$AK$164,2,FALSE),))))))))))))))))</f>
        <v>-</v>
      </c>
      <c r="G251" s="261"/>
      <c r="H251" s="514"/>
      <c r="I251" s="515"/>
      <c r="J251" s="577"/>
      <c r="K251" s="8"/>
      <c r="L251" s="8"/>
      <c r="M251" s="539"/>
      <c r="N251" s="539"/>
      <c r="O251" s="539"/>
      <c r="P251" s="539"/>
      <c r="Q251" s="539"/>
      <c r="R251" s="8"/>
      <c r="S251" s="8"/>
      <c r="T251" s="331"/>
      <c r="U251" s="253"/>
      <c r="V251" s="549" t="s">
        <v>81</v>
      </c>
      <c r="W251" s="550"/>
      <c r="X251" s="550"/>
      <c r="Y251" s="550"/>
      <c r="Z251" s="550"/>
      <c r="AA251" s="550"/>
      <c r="AB251" s="256" t="s">
        <v>82</v>
      </c>
      <c r="AC251" s="257"/>
      <c r="AD251" s="275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ht="13.5" customHeight="1">
      <c r="B252" s="521"/>
      <c r="C252" s="522"/>
      <c r="D252" s="522"/>
      <c r="E252" s="522"/>
      <c r="F252" s="522"/>
      <c r="G252" s="523"/>
      <c r="H252" s="522"/>
      <c r="I252" s="524"/>
      <c r="K252" s="8"/>
      <c r="L252" s="8"/>
      <c r="M252" s="539"/>
      <c r="N252" s="539"/>
      <c r="O252" s="539"/>
      <c r="P252" s="539"/>
      <c r="Q252" s="539"/>
      <c r="R252" s="8"/>
      <c r="S252" s="8"/>
      <c r="T252" s="331"/>
      <c r="U252" s="253"/>
      <c r="V252" s="551">
        <v>27.0</v>
      </c>
      <c r="W252" s="226" t="str">
        <f>IF(COUNTBLANK(S246:S249)=2,IF(S246&gt;S248,M246,M248),"")</f>
        <v/>
      </c>
      <c r="AA252" s="261"/>
      <c r="AB252" s="528"/>
      <c r="AC252" s="263"/>
      <c r="AD252" s="575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 ht="13.5" customHeight="1">
      <c r="A253" s="258"/>
      <c r="B253" s="587"/>
      <c r="C253" s="529"/>
      <c r="D253" s="529"/>
      <c r="E253" s="529"/>
      <c r="F253" s="529"/>
      <c r="G253" s="529"/>
      <c r="H253" s="588"/>
      <c r="I253" s="588"/>
      <c r="J253" s="526"/>
      <c r="K253" s="8"/>
      <c r="L253" s="8"/>
      <c r="M253" s="539"/>
      <c r="N253" s="539"/>
      <c r="O253" s="539"/>
      <c r="P253" s="539"/>
      <c r="Q253" s="539"/>
      <c r="R253" s="8"/>
      <c r="S253" s="8"/>
      <c r="T253" s="331"/>
      <c r="U253" s="552"/>
      <c r="V253" s="553"/>
      <c r="AA253" s="261"/>
      <c r="AC253" s="259"/>
      <c r="AD253" s="576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 ht="13.5" customHeight="1">
      <c r="A254" s="8"/>
      <c r="B254" s="502" t="s">
        <v>859</v>
      </c>
      <c r="C254" s="503"/>
      <c r="D254" s="503"/>
      <c r="E254" s="503"/>
      <c r="F254" s="503"/>
      <c r="G254" s="503"/>
      <c r="H254" s="536" t="str">
        <f>$H$169</f>
        <v>18H00 - 19H30</v>
      </c>
      <c r="I254" s="505"/>
      <c r="J254" s="526"/>
      <c r="K254" s="8"/>
      <c r="L254" s="8"/>
      <c r="M254" s="539"/>
      <c r="N254" s="539"/>
      <c r="O254" s="539"/>
      <c r="P254" s="539"/>
      <c r="Q254" s="539"/>
      <c r="R254" s="8"/>
      <c r="S254" s="8"/>
      <c r="T254" s="331"/>
      <c r="U254" s="253"/>
      <c r="V254" s="553"/>
      <c r="W254" s="218" t="str">
        <f>IF(COUNTBLANK(S258:S261)=2,IF(S258&gt;S260,M258,M260),"")</f>
        <v/>
      </c>
      <c r="AA254" s="261"/>
      <c r="AB254" s="555"/>
      <c r="AC254" s="265"/>
      <c r="AD254" s="277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 ht="13.5" customHeight="1">
      <c r="A255" s="258" t="s">
        <v>889</v>
      </c>
      <c r="B255" s="506">
        <v>90.0</v>
      </c>
      <c r="C255" s="226" t="str">
        <f>IFERROR(VLOOKUP(A255,$B$92:$G$95,2,FALSE),IFERROR(VLOOKUP(A255,$L$92:$Q$95,2,FALSE),IFERROR(VLOOKUP(A255,$V$92:$AA$95,2,FALSE),IFERROR(VLOOKUP(A255,$AF$92:$AK$95,2,FALSE),IFERROR(VLOOKUP(A255,$B$115:$G$118,2,FALSE),IFERROR(VLOOKUP(A255,$L$115:$Q$118,2,FALSE),IFERROR(VLOOKUP(A255,$V$115:$AA$118,2,FALSE),IFERROR(VLOOKUP(A255,$AF$115:$AK$118,2,FALSE),IFERROR(VLOOKUP(A255,$B$138:$G$141,2,FALSE),IFERROR(VLOOKUP(A255,$L$138:$Q$141,2,FALSE),IFERROR(VLOOKUP(A255,$V$138:$AA$141,2,FALSE),IFERROR(VLOOKUP(A255,$AF$138:$AK$141,2,FALSE),IFERROR(VLOOKUP(A255,$B$161:$G$164,2,FALSE),IFERROR(VLOOKUP(A255,$L$161:$Q$164,2,FALSE),IFERROR(VLOOKUP(A255,$V$161:$AA$164,2,FALSE),IFERROR(VLOOKUP(A255,$AF$161:$AK$164,2,FALSE),))))))))))))))))</f>
        <v>-</v>
      </c>
      <c r="G255" s="261"/>
      <c r="H255" s="507"/>
      <c r="I255" s="508"/>
      <c r="J255" s="577"/>
      <c r="K255" s="8"/>
      <c r="L255" s="8"/>
      <c r="M255" s="539"/>
      <c r="N255" s="539"/>
      <c r="O255" s="539"/>
      <c r="P255" s="539"/>
      <c r="Q255" s="539"/>
      <c r="R255" s="8"/>
      <c r="S255" s="8"/>
      <c r="T255" s="331"/>
      <c r="U255" s="253"/>
      <c r="V255" s="557"/>
      <c r="W255" s="273"/>
      <c r="X255" s="273"/>
      <c r="Y255" s="273"/>
      <c r="Z255" s="273"/>
      <c r="AA255" s="272"/>
      <c r="AB255" s="273"/>
      <c r="AC255" s="274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ht="13.5" customHeight="1">
      <c r="B256" s="510"/>
      <c r="G256" s="261"/>
      <c r="I256" s="511"/>
      <c r="J256" s="512"/>
      <c r="K256" s="8"/>
      <c r="L256" s="559"/>
      <c r="M256" s="560"/>
      <c r="N256" s="560"/>
      <c r="O256" s="560"/>
      <c r="P256" s="560"/>
      <c r="Q256" s="560"/>
      <c r="R256" s="559"/>
      <c r="S256" s="559"/>
      <c r="T256" s="331"/>
      <c r="U256" s="8"/>
      <c r="V256" s="8"/>
      <c r="W256" s="539"/>
      <c r="X256" s="539"/>
      <c r="Y256" s="539"/>
      <c r="Z256" s="539"/>
      <c r="AA256" s="539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ht="13.5" customHeight="1">
      <c r="A257" s="258" t="s">
        <v>890</v>
      </c>
      <c r="B257" s="510"/>
      <c r="C257" s="513" t="str">
        <f>IFERROR(VLOOKUP(A257,$B$92:$G$95,2,FALSE),IFERROR(VLOOKUP(A257,$L$92:$Q$95,2,FALSE),IFERROR(VLOOKUP(A257,$V$92:$AA$95,2,FALSE),IFERROR(VLOOKUP(A257,$AF$92:$AK$95,2,FALSE),IFERROR(VLOOKUP(A257,$B$115:$G$118,2,FALSE),IFERROR(VLOOKUP(A257,$L$115:$Q$118,2,FALSE),IFERROR(VLOOKUP(A257,$V$115:$AA$118,2,FALSE),IFERROR(VLOOKUP(A257,$AF$115:$AK$118,2,FALSE),IFERROR(VLOOKUP(A257,$B$138:$G$141,2,FALSE),IFERROR(VLOOKUP(A257,$L$138:$Q$141,2,FALSE),IFERROR(VLOOKUP(A257,$V$138:$AA$141,2,FALSE),IFERROR(VLOOKUP(A257,$AF$138:$AK$141,2,FALSE),IFERROR(VLOOKUP(A257,$B$161:$G$164,2,FALSE),IFERROR(VLOOKUP(A257,$L$161:$Q$164,2,FALSE),IFERROR(VLOOKUP(A257,$V$161:$AA$164,2,FALSE),IFERROR(VLOOKUP(A257,$AF$161:$AK$164,2,FALSE),))))))))))))))))</f>
        <v>-</v>
      </c>
      <c r="G257" s="261"/>
      <c r="H257" s="514"/>
      <c r="I257" s="515"/>
      <c r="J257" s="589"/>
      <c r="K257" s="561"/>
      <c r="L257" s="590" t="s">
        <v>862</v>
      </c>
      <c r="M257" s="591"/>
      <c r="N257" s="591"/>
      <c r="O257" s="591"/>
      <c r="P257" s="591"/>
      <c r="Q257" s="591"/>
      <c r="R257" s="519" t="s">
        <v>300</v>
      </c>
      <c r="S257" s="520"/>
      <c r="T257" s="331"/>
      <c r="U257" s="8"/>
      <c r="V257" s="8"/>
      <c r="W257" s="539"/>
      <c r="X257" s="539"/>
      <c r="Y257" s="539"/>
      <c r="Z257" s="539"/>
      <c r="AA257" s="539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 ht="13.5" customHeight="1">
      <c r="B258" s="521"/>
      <c r="C258" s="522"/>
      <c r="D258" s="522"/>
      <c r="E258" s="522"/>
      <c r="F258" s="522"/>
      <c r="G258" s="523"/>
      <c r="H258" s="522"/>
      <c r="I258" s="524"/>
      <c r="J258" s="525"/>
      <c r="K258" s="561"/>
      <c r="L258" s="260">
        <v>54.0</v>
      </c>
      <c r="M258" s="226" t="str">
        <f>IF(COUNTBLANK(I255:I258)=2,IF(I255&gt;I257,C255,C257),"")</f>
        <v/>
      </c>
      <c r="Q258" s="261"/>
      <c r="R258" s="528"/>
      <c r="S258" s="109"/>
      <c r="T258" s="564"/>
      <c r="U258" s="8"/>
      <c r="V258" s="8"/>
      <c r="W258" s="539"/>
      <c r="X258" s="539"/>
      <c r="Y258" s="539"/>
      <c r="Z258" s="539"/>
      <c r="AA258" s="539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ht="13.5" customHeight="1">
      <c r="A259" s="258"/>
      <c r="B259" s="587"/>
      <c r="C259" s="529"/>
      <c r="D259" s="529"/>
      <c r="E259" s="529"/>
      <c r="F259" s="529"/>
      <c r="G259" s="529"/>
      <c r="H259" s="588"/>
      <c r="I259" s="588"/>
      <c r="J259" s="592"/>
      <c r="K259" s="593"/>
      <c r="L259" s="261"/>
      <c r="Q259" s="261"/>
      <c r="S259" s="534"/>
      <c r="T259" s="566"/>
      <c r="U259" s="8"/>
      <c r="V259" s="8"/>
      <c r="W259" s="539"/>
      <c r="X259" s="539"/>
      <c r="Y259" s="539"/>
      <c r="Z259" s="539"/>
      <c r="AA259" s="539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ht="13.5" customHeight="1">
      <c r="A260" s="8"/>
      <c r="B260" s="502" t="s">
        <v>859</v>
      </c>
      <c r="C260" s="503"/>
      <c r="D260" s="503"/>
      <c r="E260" s="503"/>
      <c r="F260" s="503"/>
      <c r="G260" s="503"/>
      <c r="H260" s="536" t="str">
        <f>$H$169</f>
        <v>18H00 - 19H30</v>
      </c>
      <c r="I260" s="505"/>
      <c r="J260" s="592"/>
      <c r="K260" s="561"/>
      <c r="L260" s="261"/>
      <c r="M260" s="210" t="str">
        <f>IF(COUNTBLANK(I261:I264)=2,IF(I261&gt;I263,C261,C263),"")</f>
        <v/>
      </c>
      <c r="Q260" s="261"/>
      <c r="R260" s="537"/>
      <c r="S260" s="120"/>
      <c r="T260" s="277"/>
      <c r="U260" s="8"/>
      <c r="V260" s="8"/>
      <c r="W260" s="539"/>
      <c r="X260" s="539"/>
      <c r="Y260" s="539"/>
      <c r="Z260" s="539"/>
      <c r="AA260" s="539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ht="13.5" customHeight="1">
      <c r="A261" s="258" t="s">
        <v>891</v>
      </c>
      <c r="B261" s="506">
        <v>91.0</v>
      </c>
      <c r="C261" s="226" t="str">
        <f>IFERROR(VLOOKUP(A261,$B$92:$G$95,2,FALSE),IFERROR(VLOOKUP(A261,$L$92:$Q$95,2,FALSE),IFERROR(VLOOKUP(A261,$V$92:$AA$95,2,FALSE),IFERROR(VLOOKUP(A261,$AF$92:$AK$95,2,FALSE),IFERROR(VLOOKUP(A261,$B$115:$G$118,2,FALSE),IFERROR(VLOOKUP(A261,$L$115:$Q$118,2,FALSE),IFERROR(VLOOKUP(A261,$V$115:$AA$118,2,FALSE),IFERROR(VLOOKUP(A261,$AF$115:$AK$118,2,FALSE),IFERROR(VLOOKUP(A261,$B$138:$G$141,2,FALSE),IFERROR(VLOOKUP(A261,$L$138:$Q$141,2,FALSE),IFERROR(VLOOKUP(A261,$V$138:$AA$141,2,FALSE),IFERROR(VLOOKUP(A261,$AF$138:$AK$141,2,FALSE),IFERROR(VLOOKUP(A261,$B$161:$G$164,2,FALSE),IFERROR(VLOOKUP(A261,$L$161:$Q$164,2,FALSE),IFERROR(VLOOKUP(A261,$V$161:$AA$164,2,FALSE),IFERROR(VLOOKUP(A261,$AF$161:$AK$164,2,FALSE),))))))))))))))))</f>
        <v>-</v>
      </c>
      <c r="G261" s="261"/>
      <c r="H261" s="507"/>
      <c r="I261" s="508"/>
      <c r="J261" s="589"/>
      <c r="K261" s="561"/>
      <c r="L261" s="543"/>
      <c r="M261" s="542"/>
      <c r="N261" s="542"/>
      <c r="O261" s="542"/>
      <c r="P261" s="542"/>
      <c r="Q261" s="543"/>
      <c r="R261" s="542"/>
      <c r="S261" s="544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ht="13.5" customHeight="1">
      <c r="B262" s="510"/>
      <c r="G262" s="261"/>
      <c r="I262" s="511"/>
      <c r="J262" s="546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ht="13.5" customHeight="1">
      <c r="A263" s="258" t="s">
        <v>892</v>
      </c>
      <c r="B263" s="510"/>
      <c r="C263" s="513" t="str">
        <f>IFERROR(VLOOKUP(A263,$B$92:$G$95,2,FALSE),IFERROR(VLOOKUP(A263,$L$92:$Q$95,2,FALSE),IFERROR(VLOOKUP(A263,$V$92:$AA$95,2,FALSE),IFERROR(VLOOKUP(A263,$AF$92:$AK$95,2,FALSE),IFERROR(VLOOKUP(A263,$B$115:$G$118,2,FALSE),IFERROR(VLOOKUP(A263,$L$115:$Q$118,2,FALSE),IFERROR(VLOOKUP(A263,$V$115:$AA$118,2,FALSE),IFERROR(VLOOKUP(A263,$AF$115:$AK$118,2,FALSE),IFERROR(VLOOKUP(A263,$B$138:$G$141,2,FALSE),IFERROR(VLOOKUP(A263,$L$138:$Q$141,2,FALSE),IFERROR(VLOOKUP(A263,$V$138:$AA$141,2,FALSE),IFERROR(VLOOKUP(A263,$AF$138:$AK$141,2,FALSE),IFERROR(VLOOKUP(A263,$B$161:$G$164,2,FALSE),IFERROR(VLOOKUP(A263,$L$161:$Q$164,2,FALSE),IFERROR(VLOOKUP(A263,$V$161:$AA$164,2,FALSE),IFERROR(VLOOKUP(A263,$AF$161:$AK$164,2,FALSE),))))))))))))))))</f>
        <v>-</v>
      </c>
      <c r="G263" s="261"/>
      <c r="H263" s="514"/>
      <c r="I263" s="515"/>
      <c r="J263" s="577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ht="13.5" customHeight="1">
      <c r="B264" s="521"/>
      <c r="C264" s="522"/>
      <c r="D264" s="522"/>
      <c r="E264" s="522"/>
      <c r="F264" s="522"/>
      <c r="G264" s="523"/>
      <c r="H264" s="522"/>
      <c r="I264" s="524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 ht="13.5" customHeight="1">
      <c r="A265" s="258"/>
      <c r="B265" s="597"/>
      <c r="C265" s="539"/>
      <c r="D265" s="539"/>
      <c r="E265" s="539"/>
      <c r="F265" s="539"/>
      <c r="G265" s="539"/>
      <c r="H265" s="598"/>
      <c r="I265" s="599"/>
      <c r="J265" s="25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 ht="27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ht="27.0" hidden="1" customHeight="1">
      <c r="A267" s="38" t="s">
        <v>893</v>
      </c>
    </row>
    <row r="268" ht="27.0" hidden="1" customHeight="1">
      <c r="H268" s="8"/>
      <c r="I268" s="8"/>
      <c r="J268" s="8"/>
      <c r="K268" s="8"/>
      <c r="L268" s="8"/>
      <c r="M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ht="13.5" hidden="1" customHeight="1">
      <c r="A269" s="8"/>
      <c r="B269" s="8"/>
      <c r="C269" s="8"/>
      <c r="D269" s="8"/>
      <c r="E269" s="8"/>
      <c r="F269" s="8"/>
      <c r="G269" s="8"/>
      <c r="H269" s="8"/>
      <c r="I269" s="8"/>
      <c r="L269" s="267" t="s">
        <v>85</v>
      </c>
      <c r="M269" s="269"/>
      <c r="N269" s="269"/>
      <c r="O269" s="269"/>
      <c r="P269" s="269"/>
      <c r="Q269" s="269"/>
      <c r="R269" s="311"/>
      <c r="S269" s="271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N269" s="8"/>
    </row>
    <row r="270" ht="13.5" hidden="1" customHeight="1">
      <c r="A270" s="8"/>
      <c r="B270" s="8"/>
      <c r="C270" s="8"/>
      <c r="D270" s="8"/>
      <c r="E270" s="8"/>
      <c r="F270" s="8"/>
      <c r="G270" s="8"/>
      <c r="J270" s="258" t="s">
        <v>894</v>
      </c>
      <c r="L270" s="312"/>
      <c r="M270" s="277" t="str">
        <f>IFERROR(VLOOKUP(J270,$L$92:$Q$95,2,FALSE),IFERROR(VLOOKUP(J270,$V$92:$AA$95,2,FALSE),IFERROR(VLOOKUP(J270,$B$92:$G$95,2,FALSE),IFERROR(VLOOKUP(J270,$AF$92:$AK$95,2,FALSE),""))))</f>
        <v>-</v>
      </c>
      <c r="Q270" s="261"/>
      <c r="R270" s="262"/>
      <c r="S270" s="27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N270" s="8"/>
    </row>
    <row r="271" ht="13.5" hidden="1" customHeight="1">
      <c r="A271" s="8"/>
      <c r="B271" s="8"/>
      <c r="C271" s="8"/>
      <c r="D271" s="8"/>
      <c r="E271" s="8"/>
      <c r="F271" s="8"/>
      <c r="G271" s="8"/>
      <c r="L271" s="280"/>
      <c r="Q271" s="261"/>
      <c r="S271" s="281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N271" s="8"/>
    </row>
    <row r="272" ht="13.5" hidden="1" customHeight="1">
      <c r="A272" s="8"/>
      <c r="B272" s="8"/>
      <c r="C272" s="8"/>
      <c r="D272" s="8"/>
      <c r="E272" s="8"/>
      <c r="F272" s="8"/>
      <c r="G272" s="8"/>
      <c r="H272" s="8"/>
      <c r="I272" s="8"/>
      <c r="J272" s="258" t="s">
        <v>895</v>
      </c>
      <c r="L272" s="280"/>
      <c r="M272" s="283" t="str">
        <f>IFERROR(VLOOKUP(J272,$L$92:$Q$95,2,FALSE),IFERROR(VLOOKUP(J272,$V$92:$AA$95,2,FALSE),IFERROR(VLOOKUP(J272,$B$92:$G$95,2,FALSE),IFERROR(VLOOKUP(J272,$AF$92:$AK$95,2,FALSE),""))))</f>
        <v>-</v>
      </c>
      <c r="Q272" s="261"/>
      <c r="R272" s="284"/>
      <c r="S272" s="285"/>
      <c r="T272" s="286"/>
      <c r="U272" s="8"/>
      <c r="V272" s="8"/>
      <c r="W272" s="8"/>
      <c r="X272" s="8"/>
      <c r="Y272" s="8"/>
      <c r="Z272" s="8"/>
      <c r="AA272" s="8"/>
      <c r="AB272" s="8"/>
      <c r="AC272" s="8"/>
      <c r="AN272" s="8"/>
    </row>
    <row r="273" ht="13.5" hidden="1" customHeight="1">
      <c r="A273" s="8"/>
      <c r="B273" s="8"/>
      <c r="C273" s="8"/>
      <c r="D273" s="8"/>
      <c r="E273" s="8"/>
      <c r="F273" s="8"/>
      <c r="G273" s="8"/>
      <c r="H273" s="8"/>
      <c r="I273" s="8"/>
      <c r="L273" s="287"/>
      <c r="M273" s="288"/>
      <c r="N273" s="288"/>
      <c r="O273" s="288"/>
      <c r="P273" s="288"/>
      <c r="Q273" s="289"/>
      <c r="R273" s="288"/>
      <c r="S273" s="290"/>
      <c r="T273" s="291"/>
      <c r="U273" s="8"/>
      <c r="V273" s="8"/>
      <c r="W273" s="8"/>
      <c r="X273" s="8"/>
      <c r="Y273" s="8"/>
      <c r="Z273" s="8"/>
      <c r="AA273" s="8"/>
      <c r="AB273" s="8"/>
      <c r="AC273" s="8"/>
      <c r="AN273" s="8"/>
    </row>
    <row r="274" ht="13.5" hidden="1" customHeight="1">
      <c r="A274" s="8"/>
      <c r="B274" s="8"/>
      <c r="C274" s="8"/>
      <c r="D274" s="8"/>
      <c r="E274" s="8"/>
      <c r="F274" s="8"/>
      <c r="G274" s="8"/>
      <c r="H274" s="8"/>
      <c r="I274" s="8"/>
      <c r="L274" s="8"/>
      <c r="M274" s="8"/>
      <c r="N274" s="8"/>
      <c r="O274" s="8"/>
      <c r="P274" s="8"/>
      <c r="Q274" s="8"/>
      <c r="R274" s="8"/>
      <c r="S274" s="8"/>
      <c r="T274" s="293"/>
      <c r="U274" s="8"/>
      <c r="V274" s="294"/>
      <c r="W274" s="294"/>
      <c r="X274" s="294"/>
      <c r="Y274" s="294"/>
      <c r="Z274" s="294"/>
      <c r="AA274" s="294"/>
      <c r="AB274" s="294"/>
      <c r="AC274" s="294"/>
      <c r="AN274" s="8"/>
    </row>
    <row r="275" ht="13.5" hidden="1" customHeight="1">
      <c r="A275" s="8"/>
      <c r="B275" s="8"/>
      <c r="C275" s="8"/>
      <c r="D275" s="8"/>
      <c r="E275" s="8"/>
      <c r="F275" s="8"/>
      <c r="G275" s="8"/>
      <c r="H275" s="8"/>
      <c r="I275" s="8"/>
      <c r="J275" s="258"/>
      <c r="L275" s="8"/>
      <c r="M275" s="8"/>
      <c r="N275" s="8"/>
      <c r="O275" s="8"/>
      <c r="P275" s="8"/>
      <c r="Q275" s="8"/>
      <c r="R275" s="8"/>
      <c r="S275" s="8"/>
      <c r="T275" s="293"/>
      <c r="U275" s="295"/>
      <c r="V275" s="296" t="s">
        <v>89</v>
      </c>
      <c r="W275" s="297"/>
      <c r="X275" s="297"/>
      <c r="Y275" s="297"/>
      <c r="Z275" s="297"/>
      <c r="AA275" s="297"/>
      <c r="AB275" s="313"/>
      <c r="AC275" s="299"/>
      <c r="AN275" s="8"/>
    </row>
    <row r="276" ht="13.5" hidden="1" customHeight="1">
      <c r="A276" s="8"/>
      <c r="B276" s="8"/>
      <c r="C276" s="8"/>
      <c r="D276" s="8"/>
      <c r="E276" s="8"/>
      <c r="F276" s="8"/>
      <c r="G276" s="8"/>
      <c r="H276" s="8"/>
      <c r="I276" s="8"/>
      <c r="L276" s="8"/>
      <c r="M276" s="8"/>
      <c r="N276" s="8"/>
      <c r="O276" s="8"/>
      <c r="P276" s="8"/>
      <c r="Q276" s="8"/>
      <c r="R276" s="8"/>
      <c r="S276" s="8"/>
      <c r="T276" s="293"/>
      <c r="U276" s="295"/>
      <c r="V276" s="314">
        <v>1.0</v>
      </c>
      <c r="W276" s="277" t="str">
        <f>IF(COUNTBLANK(S270:S273)=2,IF(S270&gt;S272,M270,M272),"")</f>
        <v/>
      </c>
      <c r="AA276" s="261"/>
      <c r="AB276" s="262"/>
      <c r="AC276" s="301"/>
      <c r="AN276" s="8"/>
    </row>
    <row r="277" ht="13.5" hidden="1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293"/>
      <c r="U277" s="302"/>
      <c r="V277" s="261"/>
      <c r="AA277" s="261"/>
      <c r="AC277" s="303"/>
      <c r="AN277" s="8"/>
    </row>
    <row r="278" ht="13.5" hidden="1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293"/>
      <c r="U278" s="295"/>
      <c r="V278" s="261"/>
      <c r="W278" s="304" t="str">
        <f>IF(COUNTBLANK(S282:S285)=2,IF(S282&gt;S284,M282,M284),"")</f>
        <v/>
      </c>
      <c r="AA278" s="261"/>
      <c r="AB278" s="305"/>
      <c r="AC278" s="306"/>
      <c r="AN278" s="8"/>
    </row>
    <row r="279" ht="13.5" hidden="1" customHeight="1">
      <c r="A279" s="8"/>
      <c r="B279" s="8"/>
      <c r="C279" s="8"/>
      <c r="D279" s="8"/>
      <c r="E279" s="8"/>
      <c r="F279" s="8"/>
      <c r="G279" s="8"/>
      <c r="H279" s="8"/>
      <c r="I279" s="8"/>
      <c r="L279" s="8"/>
      <c r="M279" s="8"/>
      <c r="N279" s="8"/>
      <c r="O279" s="8"/>
      <c r="P279" s="8"/>
      <c r="Q279" s="8"/>
      <c r="R279" s="8"/>
      <c r="S279" s="8"/>
      <c r="T279" s="293"/>
      <c r="U279" s="295"/>
      <c r="V279" s="307"/>
      <c r="W279" s="308"/>
      <c r="X279" s="308"/>
      <c r="Y279" s="308"/>
      <c r="Z279" s="308"/>
      <c r="AA279" s="307"/>
      <c r="AB279" s="308"/>
      <c r="AC279" s="299"/>
      <c r="AN279" s="8"/>
    </row>
    <row r="280" ht="13.5" hidden="1" customHeight="1">
      <c r="A280" s="8"/>
      <c r="B280" s="8"/>
      <c r="C280" s="8"/>
      <c r="D280" s="8"/>
      <c r="E280" s="8"/>
      <c r="F280" s="8"/>
      <c r="G280" s="8"/>
      <c r="H280" s="8"/>
      <c r="I280" s="8"/>
      <c r="L280" s="8"/>
      <c r="M280" s="8"/>
      <c r="N280" s="8"/>
      <c r="O280" s="8"/>
      <c r="P280" s="8"/>
      <c r="Q280" s="8"/>
      <c r="R280" s="8"/>
      <c r="S280" s="8"/>
      <c r="T280" s="293"/>
      <c r="U280" s="8"/>
      <c r="V280" s="8"/>
      <c r="W280" s="8"/>
      <c r="X280" s="8"/>
      <c r="Y280" s="8"/>
      <c r="Z280" s="8"/>
      <c r="AA280" s="8"/>
      <c r="AB280" s="8"/>
      <c r="AC280" s="8"/>
      <c r="AN280" s="8"/>
    </row>
    <row r="281" ht="13.5" hidden="1" customHeight="1">
      <c r="A281" s="8"/>
      <c r="B281" s="8"/>
      <c r="C281" s="8"/>
      <c r="D281" s="8"/>
      <c r="E281" s="8"/>
      <c r="F281" s="8"/>
      <c r="G281" s="8"/>
      <c r="H281" s="8"/>
      <c r="I281" s="8"/>
      <c r="L281" s="267" t="s">
        <v>85</v>
      </c>
      <c r="M281" s="269"/>
      <c r="N281" s="269"/>
      <c r="O281" s="269"/>
      <c r="P281" s="269"/>
      <c r="Q281" s="269"/>
      <c r="R281" s="311"/>
      <c r="S281" s="271"/>
      <c r="T281" s="309"/>
      <c r="U281" s="8"/>
      <c r="V281" s="8"/>
      <c r="W281" s="8"/>
      <c r="X281" s="8"/>
      <c r="Y281" s="8"/>
      <c r="Z281" s="8"/>
      <c r="AA281" s="8"/>
      <c r="AB281" s="8"/>
      <c r="AC281" s="8"/>
      <c r="AN281" s="8"/>
    </row>
    <row r="282" ht="13.5" hidden="1" customHeight="1">
      <c r="A282" s="8"/>
      <c r="B282" s="8"/>
      <c r="C282" s="8"/>
      <c r="D282" s="8"/>
      <c r="E282" s="8"/>
      <c r="F282" s="8"/>
      <c r="G282" s="8"/>
      <c r="H282" s="8"/>
      <c r="I282" s="8"/>
      <c r="J282" s="258" t="s">
        <v>896</v>
      </c>
      <c r="L282" s="312"/>
      <c r="M282" s="277" t="str">
        <f>IFERROR(VLOOKUP(J282,$L$92:$Q$95,2,FALSE),IFERROR(VLOOKUP(J282,$V$92:$AA$95,2,FALSE),IFERROR(VLOOKUP(J282,$B$92:$G$95,2,FALSE),IFERROR(VLOOKUP(J282,$AF$92:$AK$95,2,FALSE),""))))</f>
        <v>-</v>
      </c>
      <c r="Q282" s="261"/>
      <c r="R282" s="262"/>
      <c r="S282" s="278"/>
      <c r="T282" s="309"/>
      <c r="U282" s="8"/>
      <c r="V282" s="8"/>
      <c r="W282" s="8"/>
      <c r="X282" s="8"/>
      <c r="Y282" s="8"/>
      <c r="Z282" s="8"/>
      <c r="AA282" s="8"/>
      <c r="AB282" s="8"/>
      <c r="AC282" s="8"/>
      <c r="AN282" s="8"/>
    </row>
    <row r="283" ht="13.5" hidden="1" customHeight="1">
      <c r="A283" s="8"/>
      <c r="B283" s="8"/>
      <c r="C283" s="8"/>
      <c r="D283" s="8"/>
      <c r="E283" s="8"/>
      <c r="F283" s="8"/>
      <c r="G283" s="8"/>
      <c r="H283" s="8"/>
      <c r="I283" s="8"/>
      <c r="L283" s="280"/>
      <c r="Q283" s="261"/>
      <c r="S283" s="281"/>
      <c r="T283" s="310"/>
      <c r="U283" s="8"/>
      <c r="V283" s="8"/>
      <c r="W283" s="8"/>
      <c r="X283" s="8"/>
      <c r="Y283" s="8"/>
      <c r="Z283" s="8"/>
      <c r="AA283" s="8"/>
      <c r="AB283" s="8"/>
      <c r="AC283" s="8"/>
      <c r="AN283" s="8"/>
    </row>
    <row r="284" ht="13.5" hidden="1" customHeight="1">
      <c r="A284" s="8"/>
      <c r="B284" s="8"/>
      <c r="C284" s="8"/>
      <c r="D284" s="8"/>
      <c r="E284" s="8"/>
      <c r="F284" s="8"/>
      <c r="G284" s="8"/>
      <c r="H284" s="8"/>
      <c r="I284" s="8"/>
      <c r="J284" s="258" t="s">
        <v>897</v>
      </c>
      <c r="L284" s="280"/>
      <c r="M284" s="283" t="str">
        <f>IFERROR(VLOOKUP(J284,$L$92:$Q$95,2,FALSE),IFERROR(VLOOKUP(J284,$V$92:$AA$95,2,FALSE),IFERROR(VLOOKUP(J284,$B$92:$G$95,2,FALSE),IFERROR(VLOOKUP(J284,$AF$92:$AK$95,2,FALSE),""))))</f>
        <v>-</v>
      </c>
      <c r="Q284" s="261"/>
      <c r="R284" s="284"/>
      <c r="S284" s="285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N284" s="8"/>
    </row>
    <row r="285" ht="13.5" hidden="1" customHeight="1">
      <c r="A285" s="8"/>
      <c r="B285" s="8"/>
      <c r="C285" s="8"/>
      <c r="D285" s="8"/>
      <c r="E285" s="8"/>
      <c r="F285" s="8"/>
      <c r="G285" s="8"/>
      <c r="H285" s="8"/>
      <c r="I285" s="8"/>
      <c r="L285" s="287"/>
      <c r="M285" s="288"/>
      <c r="N285" s="288"/>
      <c r="O285" s="288"/>
      <c r="P285" s="288"/>
      <c r="Q285" s="289"/>
      <c r="R285" s="288"/>
      <c r="S285" s="290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N285" s="8"/>
    </row>
    <row r="286" ht="27.0" hidden="1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</sheetData>
  <mergeCells count="1179">
    <mergeCell ref="C126:G126"/>
    <mergeCell ref="H126:I126"/>
    <mergeCell ref="B128:B129"/>
    <mergeCell ref="C128:G128"/>
    <mergeCell ref="C129:G129"/>
    <mergeCell ref="B130:B131"/>
    <mergeCell ref="C130:G130"/>
    <mergeCell ref="C131:G131"/>
    <mergeCell ref="C132:G132"/>
    <mergeCell ref="H132:I132"/>
    <mergeCell ref="B134:B135"/>
    <mergeCell ref="C134:G134"/>
    <mergeCell ref="C135:G135"/>
    <mergeCell ref="C136:G136"/>
    <mergeCell ref="L143:S143"/>
    <mergeCell ref="M145:Q145"/>
    <mergeCell ref="M146:Q146"/>
    <mergeCell ref="B151:B152"/>
    <mergeCell ref="C151:G151"/>
    <mergeCell ref="L151:L152"/>
    <mergeCell ref="B153:B154"/>
    <mergeCell ref="C154:G154"/>
    <mergeCell ref="C158:G158"/>
    <mergeCell ref="C159:G159"/>
    <mergeCell ref="H159:I159"/>
    <mergeCell ref="C161:G161"/>
    <mergeCell ref="C162:G162"/>
    <mergeCell ref="C163:G163"/>
    <mergeCell ref="C164:G164"/>
    <mergeCell ref="C152:G152"/>
    <mergeCell ref="C153:G153"/>
    <mergeCell ref="C155:G155"/>
    <mergeCell ref="H155:I155"/>
    <mergeCell ref="B157:B158"/>
    <mergeCell ref="C157:G157"/>
    <mergeCell ref="L157:L158"/>
    <mergeCell ref="M159:Q159"/>
    <mergeCell ref="R159:S159"/>
    <mergeCell ref="M161:Q161"/>
    <mergeCell ref="M162:Q162"/>
    <mergeCell ref="M163:Q163"/>
    <mergeCell ref="M164:Q164"/>
    <mergeCell ref="L153:L154"/>
    <mergeCell ref="M153:Q153"/>
    <mergeCell ref="M154:Q154"/>
    <mergeCell ref="M155:Q155"/>
    <mergeCell ref="R155:S155"/>
    <mergeCell ref="M157:Q157"/>
    <mergeCell ref="M158:Q158"/>
    <mergeCell ref="B99:B100"/>
    <mergeCell ref="B101:B102"/>
    <mergeCell ref="C101:G101"/>
    <mergeCell ref="C102:G102"/>
    <mergeCell ref="C103:G103"/>
    <mergeCell ref="H103:I103"/>
    <mergeCell ref="B105:B106"/>
    <mergeCell ref="L107:L108"/>
    <mergeCell ref="L111:L112"/>
    <mergeCell ref="L122:L123"/>
    <mergeCell ref="L124:L125"/>
    <mergeCell ref="L128:L129"/>
    <mergeCell ref="L130:L131"/>
    <mergeCell ref="L134:L135"/>
    <mergeCell ref="L145:L146"/>
    <mergeCell ref="B107:B108"/>
    <mergeCell ref="C107:G107"/>
    <mergeCell ref="C108:G108"/>
    <mergeCell ref="C109:G109"/>
    <mergeCell ref="H109:I109"/>
    <mergeCell ref="B111:B112"/>
    <mergeCell ref="C111:G111"/>
    <mergeCell ref="C112:G112"/>
    <mergeCell ref="C113:G113"/>
    <mergeCell ref="H113:I113"/>
    <mergeCell ref="C115:G115"/>
    <mergeCell ref="C116:G116"/>
    <mergeCell ref="C117:G117"/>
    <mergeCell ref="C118:G118"/>
    <mergeCell ref="B120:I120"/>
    <mergeCell ref="B122:B123"/>
    <mergeCell ref="C122:G122"/>
    <mergeCell ref="C123:G123"/>
    <mergeCell ref="B124:B125"/>
    <mergeCell ref="C124:G124"/>
    <mergeCell ref="C125:G125"/>
    <mergeCell ref="H136:I136"/>
    <mergeCell ref="M136:Q136"/>
    <mergeCell ref="R136:S136"/>
    <mergeCell ref="M138:Q138"/>
    <mergeCell ref="M139:Q139"/>
    <mergeCell ref="M140:Q140"/>
    <mergeCell ref="M141:Q141"/>
    <mergeCell ref="M151:Q151"/>
    <mergeCell ref="M152:Q152"/>
    <mergeCell ref="M85:Q85"/>
    <mergeCell ref="M86:Q86"/>
    <mergeCell ref="R86:S86"/>
    <mergeCell ref="M78:Q78"/>
    <mergeCell ref="M79:Q79"/>
    <mergeCell ref="M80:Q80"/>
    <mergeCell ref="R80:S80"/>
    <mergeCell ref="M82:Q82"/>
    <mergeCell ref="M83:Q83"/>
    <mergeCell ref="M84:Q84"/>
    <mergeCell ref="B74:I74"/>
    <mergeCell ref="L74:S74"/>
    <mergeCell ref="V74:AC74"/>
    <mergeCell ref="B76:B77"/>
    <mergeCell ref="C76:G76"/>
    <mergeCell ref="L76:L77"/>
    <mergeCell ref="C77:G77"/>
    <mergeCell ref="M76:Q76"/>
    <mergeCell ref="M77:Q77"/>
    <mergeCell ref="B78:B79"/>
    <mergeCell ref="C78:G78"/>
    <mergeCell ref="L78:L79"/>
    <mergeCell ref="V78:V79"/>
    <mergeCell ref="C79:G79"/>
    <mergeCell ref="L82:L83"/>
    <mergeCell ref="L84:L85"/>
    <mergeCell ref="L88:L89"/>
    <mergeCell ref="V82:V83"/>
    <mergeCell ref="V84:V85"/>
    <mergeCell ref="V88:V89"/>
    <mergeCell ref="C80:G80"/>
    <mergeCell ref="H80:I80"/>
    <mergeCell ref="B82:B83"/>
    <mergeCell ref="C82:G82"/>
    <mergeCell ref="C83:G83"/>
    <mergeCell ref="B84:B85"/>
    <mergeCell ref="C84:G84"/>
    <mergeCell ref="W90:AA90"/>
    <mergeCell ref="AB90:AC90"/>
    <mergeCell ref="W83:AA83"/>
    <mergeCell ref="W84:AA84"/>
    <mergeCell ref="W86:AA86"/>
    <mergeCell ref="AB86:AC86"/>
    <mergeCell ref="W88:AA88"/>
    <mergeCell ref="AF88:AF89"/>
    <mergeCell ref="W89:AA89"/>
    <mergeCell ref="B97:I97"/>
    <mergeCell ref="C99:G99"/>
    <mergeCell ref="L99:L100"/>
    <mergeCell ref="V99:V100"/>
    <mergeCell ref="W99:AA99"/>
    <mergeCell ref="C100:G100"/>
    <mergeCell ref="W100:AA100"/>
    <mergeCell ref="M99:Q99"/>
    <mergeCell ref="M100:Q100"/>
    <mergeCell ref="L101:L102"/>
    <mergeCell ref="M101:Q101"/>
    <mergeCell ref="V101:V102"/>
    <mergeCell ref="W101:AA101"/>
    <mergeCell ref="W102:AA102"/>
    <mergeCell ref="C85:G85"/>
    <mergeCell ref="C86:G86"/>
    <mergeCell ref="H86:I86"/>
    <mergeCell ref="B88:B89"/>
    <mergeCell ref="C88:G88"/>
    <mergeCell ref="M88:Q88"/>
    <mergeCell ref="M89:Q89"/>
    <mergeCell ref="M94:Q94"/>
    <mergeCell ref="M95:Q95"/>
    <mergeCell ref="L97:S97"/>
    <mergeCell ref="V97:AC97"/>
    <mergeCell ref="M90:Q90"/>
    <mergeCell ref="R90:S90"/>
    <mergeCell ref="M92:Q92"/>
    <mergeCell ref="W92:AA92"/>
    <mergeCell ref="M93:Q93"/>
    <mergeCell ref="W93:AA93"/>
    <mergeCell ref="W94:AA94"/>
    <mergeCell ref="W95:AA95"/>
    <mergeCell ref="C89:G89"/>
    <mergeCell ref="C90:G90"/>
    <mergeCell ref="H90:I90"/>
    <mergeCell ref="C92:G92"/>
    <mergeCell ref="C93:G93"/>
    <mergeCell ref="C94:G94"/>
    <mergeCell ref="C95:G95"/>
    <mergeCell ref="M102:Q102"/>
    <mergeCell ref="M103:Q103"/>
    <mergeCell ref="R103:S103"/>
    <mergeCell ref="W103:AA103"/>
    <mergeCell ref="AB103:AC103"/>
    <mergeCell ref="C105:G105"/>
    <mergeCell ref="L105:L106"/>
    <mergeCell ref="M105:Q105"/>
    <mergeCell ref="V105:V106"/>
    <mergeCell ref="W105:AA105"/>
    <mergeCell ref="C106:G106"/>
    <mergeCell ref="W106:AA106"/>
    <mergeCell ref="W123:AA123"/>
    <mergeCell ref="W124:AA124"/>
    <mergeCell ref="AF124:AF125"/>
    <mergeCell ref="W125:AA125"/>
    <mergeCell ref="W126:AA126"/>
    <mergeCell ref="AB126:AC126"/>
    <mergeCell ref="AF128:AF129"/>
    <mergeCell ref="W128:AA128"/>
    <mergeCell ref="W129:AA129"/>
    <mergeCell ref="W136:AA136"/>
    <mergeCell ref="AB136:AC136"/>
    <mergeCell ref="W138:AA138"/>
    <mergeCell ref="W139:AA139"/>
    <mergeCell ref="W140:AA140"/>
    <mergeCell ref="AF145:AF146"/>
    <mergeCell ref="AF147:AF148"/>
    <mergeCell ref="AF151:AF152"/>
    <mergeCell ref="AF153:AF154"/>
    <mergeCell ref="AF157:AF158"/>
    <mergeCell ref="W141:AA141"/>
    <mergeCell ref="V143:AC143"/>
    <mergeCell ref="V145:V146"/>
    <mergeCell ref="W145:AA145"/>
    <mergeCell ref="W146:AA146"/>
    <mergeCell ref="V147:V148"/>
    <mergeCell ref="W147:AA147"/>
    <mergeCell ref="W148:AA148"/>
    <mergeCell ref="W149:AA149"/>
    <mergeCell ref="AB149:AC149"/>
    <mergeCell ref="V151:V152"/>
    <mergeCell ref="W151:AA151"/>
    <mergeCell ref="W152:AA152"/>
    <mergeCell ref="V153:V154"/>
    <mergeCell ref="W159:AA159"/>
    <mergeCell ref="AB159:AC159"/>
    <mergeCell ref="W161:AA161"/>
    <mergeCell ref="W162:AA162"/>
    <mergeCell ref="W163:AA163"/>
    <mergeCell ref="W164:AA164"/>
    <mergeCell ref="W153:AA153"/>
    <mergeCell ref="W154:AA154"/>
    <mergeCell ref="W155:AA155"/>
    <mergeCell ref="AB155:AC155"/>
    <mergeCell ref="V157:V158"/>
    <mergeCell ref="W157:AA157"/>
    <mergeCell ref="W158:AA158"/>
    <mergeCell ref="B145:B146"/>
    <mergeCell ref="B147:B148"/>
    <mergeCell ref="L147:L148"/>
    <mergeCell ref="M147:Q147"/>
    <mergeCell ref="C148:G148"/>
    <mergeCell ref="M148:Q148"/>
    <mergeCell ref="M149:Q149"/>
    <mergeCell ref="R149:S149"/>
    <mergeCell ref="C147:G147"/>
    <mergeCell ref="C149:G149"/>
    <mergeCell ref="H149:I149"/>
    <mergeCell ref="C138:G138"/>
    <mergeCell ref="C139:G139"/>
    <mergeCell ref="C140:G140"/>
    <mergeCell ref="C141:G141"/>
    <mergeCell ref="B143:I143"/>
    <mergeCell ref="C145:G145"/>
    <mergeCell ref="C146:G146"/>
    <mergeCell ref="C178:G179"/>
    <mergeCell ref="H178:H179"/>
    <mergeCell ref="I178:I179"/>
    <mergeCell ref="J178:J179"/>
    <mergeCell ref="C172:G173"/>
    <mergeCell ref="H172:H173"/>
    <mergeCell ref="A176:A177"/>
    <mergeCell ref="B176:B179"/>
    <mergeCell ref="C176:G177"/>
    <mergeCell ref="H176:H177"/>
    <mergeCell ref="A178:A179"/>
    <mergeCell ref="A225:A226"/>
    <mergeCell ref="B225:B228"/>
    <mergeCell ref="C225:G226"/>
    <mergeCell ref="H225:H226"/>
    <mergeCell ref="I225:I226"/>
    <mergeCell ref="J225:J226"/>
    <mergeCell ref="A227:A228"/>
    <mergeCell ref="W230:AA231"/>
    <mergeCell ref="AB230:AB231"/>
    <mergeCell ref="AC230:AC231"/>
    <mergeCell ref="AD230:AD231"/>
    <mergeCell ref="A231:A232"/>
    <mergeCell ref="J231:J232"/>
    <mergeCell ref="C227:G228"/>
    <mergeCell ref="AB227:AC227"/>
    <mergeCell ref="V228:V231"/>
    <mergeCell ref="W228:AA229"/>
    <mergeCell ref="AB228:AB229"/>
    <mergeCell ref="AC228:AC229"/>
    <mergeCell ref="AD228:AD229"/>
    <mergeCell ref="H227:H228"/>
    <mergeCell ref="H230:I230"/>
    <mergeCell ref="B231:B234"/>
    <mergeCell ref="C231:G232"/>
    <mergeCell ref="H231:H232"/>
    <mergeCell ref="I231:I232"/>
    <mergeCell ref="A233:A234"/>
    <mergeCell ref="I233:I234"/>
    <mergeCell ref="S234:S235"/>
    <mergeCell ref="T234:T235"/>
    <mergeCell ref="M234:Q235"/>
    <mergeCell ref="M236:Q237"/>
    <mergeCell ref="A237:A238"/>
    <mergeCell ref="B237:B240"/>
    <mergeCell ref="A239:A240"/>
    <mergeCell ref="A243:A244"/>
    <mergeCell ref="B243:B246"/>
    <mergeCell ref="A245:A246"/>
    <mergeCell ref="C233:G234"/>
    <mergeCell ref="H233:H234"/>
    <mergeCell ref="J233:J234"/>
    <mergeCell ref="R233:S233"/>
    <mergeCell ref="L234:L237"/>
    <mergeCell ref="R234:R235"/>
    <mergeCell ref="H236:I236"/>
    <mergeCell ref="AG240:AK241"/>
    <mergeCell ref="AG242:AK243"/>
    <mergeCell ref="AL242:AL243"/>
    <mergeCell ref="AM242:AM243"/>
    <mergeCell ref="R236:R237"/>
    <mergeCell ref="S236:S237"/>
    <mergeCell ref="T236:T237"/>
    <mergeCell ref="AL239:AM239"/>
    <mergeCell ref="AF240:AF243"/>
    <mergeCell ref="AL240:AL241"/>
    <mergeCell ref="AM240:AM241"/>
    <mergeCell ref="J245:J246"/>
    <mergeCell ref="R245:S245"/>
    <mergeCell ref="M246:Q247"/>
    <mergeCell ref="R246:R247"/>
    <mergeCell ref="S246:S247"/>
    <mergeCell ref="T246:T247"/>
    <mergeCell ref="C243:G244"/>
    <mergeCell ref="H243:H244"/>
    <mergeCell ref="I243:I244"/>
    <mergeCell ref="J243:J244"/>
    <mergeCell ref="C245:G246"/>
    <mergeCell ref="H245:H246"/>
    <mergeCell ref="I245:I246"/>
    <mergeCell ref="C249:G250"/>
    <mergeCell ref="C251:G252"/>
    <mergeCell ref="A255:A256"/>
    <mergeCell ref="B255:B258"/>
    <mergeCell ref="C255:G256"/>
    <mergeCell ref="A257:A258"/>
    <mergeCell ref="C257:G258"/>
    <mergeCell ref="I251:I252"/>
    <mergeCell ref="H254:I254"/>
    <mergeCell ref="H255:H256"/>
    <mergeCell ref="I255:I256"/>
    <mergeCell ref="J255:J256"/>
    <mergeCell ref="H257:H258"/>
    <mergeCell ref="I257:I258"/>
    <mergeCell ref="M260:Q261"/>
    <mergeCell ref="R260:R261"/>
    <mergeCell ref="J257:J258"/>
    <mergeCell ref="L258:L261"/>
    <mergeCell ref="M258:Q259"/>
    <mergeCell ref="R258:R259"/>
    <mergeCell ref="S258:S259"/>
    <mergeCell ref="T258:T259"/>
    <mergeCell ref="H260:I260"/>
    <mergeCell ref="C263:G264"/>
    <mergeCell ref="H263:H264"/>
    <mergeCell ref="A267:AN267"/>
    <mergeCell ref="S260:S261"/>
    <mergeCell ref="T260:T261"/>
    <mergeCell ref="B261:B264"/>
    <mergeCell ref="C261:G262"/>
    <mergeCell ref="H261:H262"/>
    <mergeCell ref="I261:I262"/>
    <mergeCell ref="J261:J262"/>
    <mergeCell ref="J270:K271"/>
    <mergeCell ref="J272:K273"/>
    <mergeCell ref="J275:K276"/>
    <mergeCell ref="J282:K283"/>
    <mergeCell ref="L282:L285"/>
    <mergeCell ref="J284:K285"/>
    <mergeCell ref="I263:I264"/>
    <mergeCell ref="J263:J264"/>
    <mergeCell ref="R269:S269"/>
    <mergeCell ref="L270:L273"/>
    <mergeCell ref="M270:Q271"/>
    <mergeCell ref="R270:R271"/>
    <mergeCell ref="S270:S271"/>
    <mergeCell ref="S272:S273"/>
    <mergeCell ref="W276:AA277"/>
    <mergeCell ref="W278:AA279"/>
    <mergeCell ref="AB278:AB279"/>
    <mergeCell ref="AC278:AC279"/>
    <mergeCell ref="R281:S281"/>
    <mergeCell ref="M282:Q283"/>
    <mergeCell ref="R282:R283"/>
    <mergeCell ref="S282:S283"/>
    <mergeCell ref="T282:T283"/>
    <mergeCell ref="M284:Q285"/>
    <mergeCell ref="R284:R285"/>
    <mergeCell ref="S284:S285"/>
    <mergeCell ref="M272:Q273"/>
    <mergeCell ref="R272:R273"/>
    <mergeCell ref="T272:T273"/>
    <mergeCell ref="AB275:AC275"/>
    <mergeCell ref="V276:V279"/>
    <mergeCell ref="AB276:AB277"/>
    <mergeCell ref="AC276:AC277"/>
    <mergeCell ref="C237:G238"/>
    <mergeCell ref="H237:H238"/>
    <mergeCell ref="I237:I238"/>
    <mergeCell ref="J237:J238"/>
    <mergeCell ref="C239:G240"/>
    <mergeCell ref="H239:H240"/>
    <mergeCell ref="J239:J240"/>
    <mergeCell ref="I239:I240"/>
    <mergeCell ref="H242:I242"/>
    <mergeCell ref="L246:L249"/>
    <mergeCell ref="M248:Q249"/>
    <mergeCell ref="R248:R249"/>
    <mergeCell ref="S248:S249"/>
    <mergeCell ref="T248:T249"/>
    <mergeCell ref="H248:I248"/>
    <mergeCell ref="A249:A250"/>
    <mergeCell ref="B249:B252"/>
    <mergeCell ref="H249:H250"/>
    <mergeCell ref="I249:I250"/>
    <mergeCell ref="J249:J250"/>
    <mergeCell ref="A251:A252"/>
    <mergeCell ref="J251:J252"/>
    <mergeCell ref="W254:AA255"/>
    <mergeCell ref="AB254:AB255"/>
    <mergeCell ref="R257:S257"/>
    <mergeCell ref="AC254:AC255"/>
    <mergeCell ref="AD254:AD255"/>
    <mergeCell ref="H251:H252"/>
    <mergeCell ref="AB251:AC251"/>
    <mergeCell ref="V252:V255"/>
    <mergeCell ref="W252:AA253"/>
    <mergeCell ref="AB252:AB253"/>
    <mergeCell ref="AC252:AC253"/>
    <mergeCell ref="AD252:AD253"/>
    <mergeCell ref="A261:A262"/>
    <mergeCell ref="A263:A264"/>
    <mergeCell ref="W179:AA180"/>
    <mergeCell ref="W181:AA182"/>
    <mergeCell ref="S175:S176"/>
    <mergeCell ref="T175:T176"/>
    <mergeCell ref="AB178:AC178"/>
    <mergeCell ref="V179:V182"/>
    <mergeCell ref="AB179:AB180"/>
    <mergeCell ref="AC179:AC180"/>
    <mergeCell ref="AD179:AD180"/>
    <mergeCell ref="AD181:AD182"/>
    <mergeCell ref="AG153:AK153"/>
    <mergeCell ref="AG154:AK154"/>
    <mergeCell ref="AG155:AK155"/>
    <mergeCell ref="AL155:AM155"/>
    <mergeCell ref="AG157:AK157"/>
    <mergeCell ref="AG158:AK158"/>
    <mergeCell ref="AL159:AM159"/>
    <mergeCell ref="AG159:AK159"/>
    <mergeCell ref="AG161:AK161"/>
    <mergeCell ref="AG162:AK162"/>
    <mergeCell ref="AG163:AK163"/>
    <mergeCell ref="AG164:AK164"/>
    <mergeCell ref="A167:AN167"/>
    <mergeCell ref="H169:I169"/>
    <mergeCell ref="A170:A171"/>
    <mergeCell ref="B170:B173"/>
    <mergeCell ref="C170:G171"/>
    <mergeCell ref="H170:H171"/>
    <mergeCell ref="I170:I171"/>
    <mergeCell ref="J170:J171"/>
    <mergeCell ref="A172:A173"/>
    <mergeCell ref="I172:I173"/>
    <mergeCell ref="H175:I175"/>
    <mergeCell ref="I176:I177"/>
    <mergeCell ref="J176:J177"/>
    <mergeCell ref="H181:I181"/>
    <mergeCell ref="M175:Q176"/>
    <mergeCell ref="R175:R176"/>
    <mergeCell ref="J172:J173"/>
    <mergeCell ref="R172:S172"/>
    <mergeCell ref="L173:L176"/>
    <mergeCell ref="M173:Q174"/>
    <mergeCell ref="R173:R174"/>
    <mergeCell ref="S173:S174"/>
    <mergeCell ref="T173:T174"/>
    <mergeCell ref="A182:A183"/>
    <mergeCell ref="A184:A185"/>
    <mergeCell ref="AB181:AB182"/>
    <mergeCell ref="AC181:AC182"/>
    <mergeCell ref="B182:B185"/>
    <mergeCell ref="C182:G183"/>
    <mergeCell ref="H182:H183"/>
    <mergeCell ref="I182:I183"/>
    <mergeCell ref="J182:J183"/>
    <mergeCell ref="R184:S184"/>
    <mergeCell ref="M185:Q186"/>
    <mergeCell ref="M187:Q188"/>
    <mergeCell ref="R187:R188"/>
    <mergeCell ref="S187:S188"/>
    <mergeCell ref="I184:I185"/>
    <mergeCell ref="J184:J185"/>
    <mergeCell ref="L185:L188"/>
    <mergeCell ref="R185:R186"/>
    <mergeCell ref="S185:S186"/>
    <mergeCell ref="T185:T186"/>
    <mergeCell ref="H187:I187"/>
    <mergeCell ref="T187:T188"/>
    <mergeCell ref="A188:A189"/>
    <mergeCell ref="A190:A191"/>
    <mergeCell ref="C190:G191"/>
    <mergeCell ref="H190:H191"/>
    <mergeCell ref="C184:G185"/>
    <mergeCell ref="H184:H185"/>
    <mergeCell ref="B188:B191"/>
    <mergeCell ref="C188:G189"/>
    <mergeCell ref="H188:H189"/>
    <mergeCell ref="I188:I189"/>
    <mergeCell ref="J188:J189"/>
    <mergeCell ref="M199:Q200"/>
    <mergeCell ref="R199:R200"/>
    <mergeCell ref="V203:V206"/>
    <mergeCell ref="H205:I205"/>
    <mergeCell ref="W205:AA206"/>
    <mergeCell ref="AB205:AB206"/>
    <mergeCell ref="AC205:AC206"/>
    <mergeCell ref="AD205:AD206"/>
    <mergeCell ref="J196:J197"/>
    <mergeCell ref="R196:S196"/>
    <mergeCell ref="L197:L200"/>
    <mergeCell ref="M197:Q198"/>
    <mergeCell ref="R197:R198"/>
    <mergeCell ref="S197:S198"/>
    <mergeCell ref="T197:T198"/>
    <mergeCell ref="AG191:AK192"/>
    <mergeCell ref="AG193:AK194"/>
    <mergeCell ref="AL193:AL194"/>
    <mergeCell ref="AM193:AM194"/>
    <mergeCell ref="I190:I191"/>
    <mergeCell ref="J190:J191"/>
    <mergeCell ref="AL190:AM190"/>
    <mergeCell ref="AF191:AF194"/>
    <mergeCell ref="AL191:AL192"/>
    <mergeCell ref="AM191:AM192"/>
    <mergeCell ref="H193:I193"/>
    <mergeCell ref="A194:A195"/>
    <mergeCell ref="B194:B197"/>
    <mergeCell ref="C194:G195"/>
    <mergeCell ref="H194:H195"/>
    <mergeCell ref="I194:I195"/>
    <mergeCell ref="J194:J195"/>
    <mergeCell ref="A196:A197"/>
    <mergeCell ref="I196:I197"/>
    <mergeCell ref="H199:I199"/>
    <mergeCell ref="I200:I201"/>
    <mergeCell ref="J200:J201"/>
    <mergeCell ref="S199:S200"/>
    <mergeCell ref="T199:T200"/>
    <mergeCell ref="C196:G197"/>
    <mergeCell ref="H196:H197"/>
    <mergeCell ref="A200:A201"/>
    <mergeCell ref="B200:B203"/>
    <mergeCell ref="C200:G201"/>
    <mergeCell ref="H200:H201"/>
    <mergeCell ref="A202:A203"/>
    <mergeCell ref="AC203:AC204"/>
    <mergeCell ref="AD203:AD204"/>
    <mergeCell ref="AF212:AF215"/>
    <mergeCell ref="C202:G203"/>
    <mergeCell ref="H202:H203"/>
    <mergeCell ref="I202:I203"/>
    <mergeCell ref="J202:J203"/>
    <mergeCell ref="AB202:AC202"/>
    <mergeCell ref="W203:AA204"/>
    <mergeCell ref="AB203:AB204"/>
    <mergeCell ref="A206:A207"/>
    <mergeCell ref="B206:B209"/>
    <mergeCell ref="C206:G207"/>
    <mergeCell ref="H206:H207"/>
    <mergeCell ref="I206:I207"/>
    <mergeCell ref="J206:J207"/>
    <mergeCell ref="A208:A209"/>
    <mergeCell ref="I208:I209"/>
    <mergeCell ref="H211:I211"/>
    <mergeCell ref="I212:I213"/>
    <mergeCell ref="J212:J213"/>
    <mergeCell ref="I214:I215"/>
    <mergeCell ref="J214:J215"/>
    <mergeCell ref="M211:Q212"/>
    <mergeCell ref="R211:R212"/>
    <mergeCell ref="J208:J209"/>
    <mergeCell ref="R208:S208"/>
    <mergeCell ref="L209:L212"/>
    <mergeCell ref="M209:Q210"/>
    <mergeCell ref="R209:R210"/>
    <mergeCell ref="S209:S210"/>
    <mergeCell ref="T209:T210"/>
    <mergeCell ref="AL214:AL215"/>
    <mergeCell ref="AM214:AM215"/>
    <mergeCell ref="S211:S212"/>
    <mergeCell ref="T211:T212"/>
    <mergeCell ref="AL211:AM211"/>
    <mergeCell ref="AG212:AK213"/>
    <mergeCell ref="AL212:AL213"/>
    <mergeCell ref="AM212:AM213"/>
    <mergeCell ref="AG214:AK215"/>
    <mergeCell ref="C208:G209"/>
    <mergeCell ref="H208:H209"/>
    <mergeCell ref="A212:A213"/>
    <mergeCell ref="B212:B215"/>
    <mergeCell ref="C212:G213"/>
    <mergeCell ref="H212:H213"/>
    <mergeCell ref="A214:A215"/>
    <mergeCell ref="I219:I220"/>
    <mergeCell ref="J219:J220"/>
    <mergeCell ref="L222:L225"/>
    <mergeCell ref="H224:I224"/>
    <mergeCell ref="C219:G220"/>
    <mergeCell ref="C221:G222"/>
    <mergeCell ref="M222:Q223"/>
    <mergeCell ref="M224:Q225"/>
    <mergeCell ref="R224:R225"/>
    <mergeCell ref="S224:S225"/>
    <mergeCell ref="T224:T225"/>
    <mergeCell ref="H221:H222"/>
    <mergeCell ref="I221:I222"/>
    <mergeCell ref="J221:J222"/>
    <mergeCell ref="R221:S221"/>
    <mergeCell ref="R222:R223"/>
    <mergeCell ref="S222:S223"/>
    <mergeCell ref="T222:T223"/>
    <mergeCell ref="C214:G215"/>
    <mergeCell ref="H214:H215"/>
    <mergeCell ref="H218:I218"/>
    <mergeCell ref="A219:A220"/>
    <mergeCell ref="B219:B222"/>
    <mergeCell ref="H219:H220"/>
    <mergeCell ref="A221:A222"/>
    <mergeCell ref="I227:I228"/>
    <mergeCell ref="J227:J228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I40:N40"/>
    <mergeCell ref="O40:S40"/>
    <mergeCell ref="G39:H39"/>
    <mergeCell ref="I39:N39"/>
    <mergeCell ref="O39:S39"/>
    <mergeCell ref="V39:W39"/>
    <mergeCell ref="X39:AB39"/>
    <mergeCell ref="AC39:AH39"/>
    <mergeCell ref="G40:H40"/>
    <mergeCell ref="AC40:AH40"/>
    <mergeCell ref="V40:W40"/>
    <mergeCell ref="X40:AB40"/>
    <mergeCell ref="I41:N41"/>
    <mergeCell ref="O41:S41"/>
    <mergeCell ref="V41:W41"/>
    <mergeCell ref="X41:AB41"/>
    <mergeCell ref="AC41:AH41"/>
    <mergeCell ref="G41:H41"/>
    <mergeCell ref="G42:H42"/>
    <mergeCell ref="I42:N42"/>
    <mergeCell ref="O42:S42"/>
    <mergeCell ref="V42:W42"/>
    <mergeCell ref="X42:AB42"/>
    <mergeCell ref="AC42:AH42"/>
    <mergeCell ref="I44:N44"/>
    <mergeCell ref="O44:S44"/>
    <mergeCell ref="G43:H43"/>
    <mergeCell ref="I43:N43"/>
    <mergeCell ref="O43:S43"/>
    <mergeCell ref="V43:W43"/>
    <mergeCell ref="X43:AB43"/>
    <mergeCell ref="AC43:AH43"/>
    <mergeCell ref="G44:H44"/>
    <mergeCell ref="AC44:AH44"/>
    <mergeCell ref="V44:W44"/>
    <mergeCell ref="X44:AB44"/>
    <mergeCell ref="I45:N45"/>
    <mergeCell ref="O45:S45"/>
    <mergeCell ref="V45:W45"/>
    <mergeCell ref="X45:AB45"/>
    <mergeCell ref="AC45:AH45"/>
    <mergeCell ref="G45:H45"/>
    <mergeCell ref="G46:H46"/>
    <mergeCell ref="I46:N46"/>
    <mergeCell ref="O46:S46"/>
    <mergeCell ref="V46:W46"/>
    <mergeCell ref="X46:AB46"/>
    <mergeCell ref="AC46:AH46"/>
    <mergeCell ref="I48:N48"/>
    <mergeCell ref="O48:S48"/>
    <mergeCell ref="G47:H47"/>
    <mergeCell ref="I47:N47"/>
    <mergeCell ref="O47:S47"/>
    <mergeCell ref="V47:W47"/>
    <mergeCell ref="X47:AB47"/>
    <mergeCell ref="AC47:AH47"/>
    <mergeCell ref="G48:H48"/>
    <mergeCell ref="AC48:AH48"/>
    <mergeCell ref="V48:W48"/>
    <mergeCell ref="X48:AB48"/>
    <mergeCell ref="I49:N49"/>
    <mergeCell ref="O49:S49"/>
    <mergeCell ref="V49:W49"/>
    <mergeCell ref="X49:AB49"/>
    <mergeCell ref="AC49:AH49"/>
    <mergeCell ref="G49:H49"/>
    <mergeCell ref="G50:H50"/>
    <mergeCell ref="I50:N50"/>
    <mergeCell ref="O50:S50"/>
    <mergeCell ref="V50:W50"/>
    <mergeCell ref="X50:AB50"/>
    <mergeCell ref="AC50:AH50"/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V64:W64"/>
    <mergeCell ref="X64:AB64"/>
    <mergeCell ref="AC64:AH64"/>
    <mergeCell ref="O70:S70"/>
    <mergeCell ref="V70:W70"/>
    <mergeCell ref="X70:AB70"/>
    <mergeCell ref="AC70:AH70"/>
    <mergeCell ref="G71:H71"/>
    <mergeCell ref="I71:N71"/>
    <mergeCell ref="O71:S71"/>
    <mergeCell ref="V71:W71"/>
    <mergeCell ref="X71:AB71"/>
    <mergeCell ref="AC71:AH71"/>
    <mergeCell ref="A73:AN73"/>
    <mergeCell ref="AF74:AM74"/>
    <mergeCell ref="AG86:AK86"/>
    <mergeCell ref="AL86:AM86"/>
    <mergeCell ref="AG79:AK79"/>
    <mergeCell ref="AG80:AK80"/>
    <mergeCell ref="AL80:AM80"/>
    <mergeCell ref="AG82:AK82"/>
    <mergeCell ref="AG83:AK83"/>
    <mergeCell ref="AG84:AK84"/>
    <mergeCell ref="AG85:AK85"/>
    <mergeCell ref="G63:H63"/>
    <mergeCell ref="I63:N63"/>
    <mergeCell ref="O63:S63"/>
    <mergeCell ref="V63:W63"/>
    <mergeCell ref="X63:AB63"/>
    <mergeCell ref="AC63:AH63"/>
    <mergeCell ref="G64:H64"/>
    <mergeCell ref="I64:N64"/>
    <mergeCell ref="O64:S64"/>
    <mergeCell ref="I65:N65"/>
    <mergeCell ref="O65:S65"/>
    <mergeCell ref="V65:W65"/>
    <mergeCell ref="X65:AB65"/>
    <mergeCell ref="AC65:AH65"/>
    <mergeCell ref="G65:H65"/>
    <mergeCell ref="G66:H66"/>
    <mergeCell ref="I66:N66"/>
    <mergeCell ref="O66:S66"/>
    <mergeCell ref="V66:W66"/>
    <mergeCell ref="X66:AB66"/>
    <mergeCell ref="AC66:AH66"/>
    <mergeCell ref="V68:W68"/>
    <mergeCell ref="X68:AB68"/>
    <mergeCell ref="V69:W69"/>
    <mergeCell ref="X69:AB69"/>
    <mergeCell ref="AC69:AH69"/>
    <mergeCell ref="G67:H67"/>
    <mergeCell ref="I67:N67"/>
    <mergeCell ref="O67:S67"/>
    <mergeCell ref="V67:W67"/>
    <mergeCell ref="X67:AB67"/>
    <mergeCell ref="AC67:AH67"/>
    <mergeCell ref="G68:H68"/>
    <mergeCell ref="AC68:AH68"/>
    <mergeCell ref="I68:N68"/>
    <mergeCell ref="O68:S68"/>
    <mergeCell ref="G69:H69"/>
    <mergeCell ref="I69:N69"/>
    <mergeCell ref="O69:S69"/>
    <mergeCell ref="G70:H70"/>
    <mergeCell ref="I70:N70"/>
    <mergeCell ref="V76:V77"/>
    <mergeCell ref="W76:AA76"/>
    <mergeCell ref="AF76:AF77"/>
    <mergeCell ref="AG76:AK76"/>
    <mergeCell ref="W77:AA77"/>
    <mergeCell ref="AG77:AK77"/>
    <mergeCell ref="AG78:AK78"/>
    <mergeCell ref="I52:N52"/>
    <mergeCell ref="O52:S52"/>
    <mergeCell ref="G51:H51"/>
    <mergeCell ref="I51:N51"/>
    <mergeCell ref="O51:S51"/>
    <mergeCell ref="V51:W51"/>
    <mergeCell ref="X51:AB51"/>
    <mergeCell ref="AC51:AH51"/>
    <mergeCell ref="G52:H52"/>
    <mergeCell ref="AC52:AH52"/>
    <mergeCell ref="V52:W52"/>
    <mergeCell ref="X52:AB52"/>
    <mergeCell ref="I53:N53"/>
    <mergeCell ref="O53:S53"/>
    <mergeCell ref="V53:W53"/>
    <mergeCell ref="X53:AB53"/>
    <mergeCell ref="AC53:AH53"/>
    <mergeCell ref="G53:H53"/>
    <mergeCell ref="G54:H54"/>
    <mergeCell ref="I54:N54"/>
    <mergeCell ref="O54:S54"/>
    <mergeCell ref="V54:W54"/>
    <mergeCell ref="X54:AB54"/>
    <mergeCell ref="AC54:AH54"/>
    <mergeCell ref="I56:N56"/>
    <mergeCell ref="O56:S56"/>
    <mergeCell ref="G55:H55"/>
    <mergeCell ref="I55:N55"/>
    <mergeCell ref="O55:S55"/>
    <mergeCell ref="V55:W55"/>
    <mergeCell ref="X55:AB55"/>
    <mergeCell ref="AC55:AH55"/>
    <mergeCell ref="G56:H56"/>
    <mergeCell ref="AC56:AH56"/>
    <mergeCell ref="V56:W56"/>
    <mergeCell ref="X56:AB56"/>
    <mergeCell ref="I57:N57"/>
    <mergeCell ref="O57:S57"/>
    <mergeCell ref="V57:W57"/>
    <mergeCell ref="X57:AB57"/>
    <mergeCell ref="AC57:AH57"/>
    <mergeCell ref="G57:H57"/>
    <mergeCell ref="G58:H58"/>
    <mergeCell ref="I58:N58"/>
    <mergeCell ref="O58:S58"/>
    <mergeCell ref="V58:W58"/>
    <mergeCell ref="X58:AB58"/>
    <mergeCell ref="AC58:AH58"/>
    <mergeCell ref="I60:N60"/>
    <mergeCell ref="O60:S60"/>
    <mergeCell ref="G59:H59"/>
    <mergeCell ref="I59:N59"/>
    <mergeCell ref="O59:S59"/>
    <mergeCell ref="V59:W59"/>
    <mergeCell ref="X59:AB59"/>
    <mergeCell ref="AC59:AH59"/>
    <mergeCell ref="G60:H60"/>
    <mergeCell ref="AC60:AH60"/>
    <mergeCell ref="V60:W60"/>
    <mergeCell ref="X60:AB60"/>
    <mergeCell ref="I61:N61"/>
    <mergeCell ref="O61:S61"/>
    <mergeCell ref="V61:W61"/>
    <mergeCell ref="X61:AB61"/>
    <mergeCell ref="AC61:AH61"/>
    <mergeCell ref="G61:H61"/>
    <mergeCell ref="G62:H62"/>
    <mergeCell ref="I62:N62"/>
    <mergeCell ref="O62:S62"/>
    <mergeCell ref="V62:W62"/>
    <mergeCell ref="X62:AB62"/>
    <mergeCell ref="AC62:AH62"/>
    <mergeCell ref="W82:AA82"/>
    <mergeCell ref="W85:AA85"/>
    <mergeCell ref="W78:AA78"/>
    <mergeCell ref="AF78:AF79"/>
    <mergeCell ref="W79:AA79"/>
    <mergeCell ref="W80:AA80"/>
    <mergeCell ref="AB80:AC80"/>
    <mergeCell ref="AF82:AF83"/>
    <mergeCell ref="AF84:AF85"/>
    <mergeCell ref="M126:Q126"/>
    <mergeCell ref="M128:Q128"/>
    <mergeCell ref="M129:Q129"/>
    <mergeCell ref="M130:Q130"/>
    <mergeCell ref="W130:AA130"/>
    <mergeCell ref="AF130:AF131"/>
    <mergeCell ref="W131:AA131"/>
    <mergeCell ref="M131:Q131"/>
    <mergeCell ref="M132:Q132"/>
    <mergeCell ref="R132:S132"/>
    <mergeCell ref="W132:AA132"/>
    <mergeCell ref="AB132:AC132"/>
    <mergeCell ref="W134:AA134"/>
    <mergeCell ref="AF134:AF135"/>
    <mergeCell ref="W135:AA135"/>
    <mergeCell ref="V107:V108"/>
    <mergeCell ref="V111:V112"/>
    <mergeCell ref="V122:V123"/>
    <mergeCell ref="V124:V125"/>
    <mergeCell ref="V128:V129"/>
    <mergeCell ref="V130:V131"/>
    <mergeCell ref="V134:V135"/>
    <mergeCell ref="M106:Q106"/>
    <mergeCell ref="M107:Q107"/>
    <mergeCell ref="W107:AA107"/>
    <mergeCell ref="M108:Q108"/>
    <mergeCell ref="M109:Q109"/>
    <mergeCell ref="R109:S109"/>
    <mergeCell ref="W111:AA111"/>
    <mergeCell ref="W108:AA108"/>
    <mergeCell ref="W109:AA109"/>
    <mergeCell ref="AB109:AC109"/>
    <mergeCell ref="AF111:AF112"/>
    <mergeCell ref="W112:AA112"/>
    <mergeCell ref="W113:AA113"/>
    <mergeCell ref="AB113:AC113"/>
    <mergeCell ref="M111:Q111"/>
    <mergeCell ref="M112:Q112"/>
    <mergeCell ref="M113:Q113"/>
    <mergeCell ref="R113:S113"/>
    <mergeCell ref="M115:Q115"/>
    <mergeCell ref="M116:Q116"/>
    <mergeCell ref="M117:Q117"/>
    <mergeCell ref="W115:AA115"/>
    <mergeCell ref="W116:AA116"/>
    <mergeCell ref="W117:AA117"/>
    <mergeCell ref="W118:AA118"/>
    <mergeCell ref="V120:AC120"/>
    <mergeCell ref="W122:AA122"/>
    <mergeCell ref="AF122:AF123"/>
    <mergeCell ref="M118:Q118"/>
    <mergeCell ref="L120:S120"/>
    <mergeCell ref="M122:Q122"/>
    <mergeCell ref="M123:Q123"/>
    <mergeCell ref="M124:Q124"/>
    <mergeCell ref="M125:Q125"/>
    <mergeCell ref="R126:S126"/>
    <mergeCell ref="M134:Q134"/>
    <mergeCell ref="M135:Q135"/>
    <mergeCell ref="AG130:AK130"/>
    <mergeCell ref="AG131:AK131"/>
    <mergeCell ref="AG132:AK132"/>
    <mergeCell ref="AL132:AM132"/>
    <mergeCell ref="AG134:AK134"/>
    <mergeCell ref="AG135:AK135"/>
    <mergeCell ref="AL136:AM136"/>
    <mergeCell ref="AG136:AK136"/>
    <mergeCell ref="AG138:AK138"/>
    <mergeCell ref="AG139:AK139"/>
    <mergeCell ref="AG140:AK140"/>
    <mergeCell ref="AG141:AK141"/>
    <mergeCell ref="AF143:AM143"/>
    <mergeCell ref="AG145:AK145"/>
    <mergeCell ref="AG88:AK88"/>
    <mergeCell ref="AG89:AK89"/>
    <mergeCell ref="AG90:AK90"/>
    <mergeCell ref="AL90:AM90"/>
    <mergeCell ref="AG92:AK92"/>
    <mergeCell ref="AG93:AK93"/>
    <mergeCell ref="AG94:AK94"/>
    <mergeCell ref="AG95:AK95"/>
    <mergeCell ref="AF97:AM97"/>
    <mergeCell ref="AF99:AF100"/>
    <mergeCell ref="AG99:AK99"/>
    <mergeCell ref="AG100:AK100"/>
    <mergeCell ref="AF101:AF102"/>
    <mergeCell ref="AG101:AK101"/>
    <mergeCell ref="AG102:AK102"/>
    <mergeCell ref="AG103:AK103"/>
    <mergeCell ref="AL103:AM103"/>
    <mergeCell ref="AF105:AF106"/>
    <mergeCell ref="AG105:AK105"/>
    <mergeCell ref="AG106:AK106"/>
    <mergeCell ref="AF107:AF108"/>
    <mergeCell ref="AG107:AK107"/>
    <mergeCell ref="AG108:AK108"/>
    <mergeCell ref="AG109:AK109"/>
    <mergeCell ref="AL109:AM109"/>
    <mergeCell ref="AG111:AK111"/>
    <mergeCell ref="AG112:AK112"/>
    <mergeCell ref="AL113:AM113"/>
    <mergeCell ref="AG113:AK113"/>
    <mergeCell ref="AG115:AK115"/>
    <mergeCell ref="AG116:AK116"/>
    <mergeCell ref="AG117:AK117"/>
    <mergeCell ref="AG118:AK118"/>
    <mergeCell ref="AF120:AM120"/>
    <mergeCell ref="AG122:AK122"/>
    <mergeCell ref="AG123:AK123"/>
    <mergeCell ref="AG124:AK124"/>
    <mergeCell ref="AG125:AK125"/>
    <mergeCell ref="AG126:AK126"/>
    <mergeCell ref="AL126:AM126"/>
    <mergeCell ref="AG128:AK128"/>
    <mergeCell ref="AG129:AK129"/>
    <mergeCell ref="AG146:AK146"/>
    <mergeCell ref="AG147:AK147"/>
    <mergeCell ref="AG148:AK148"/>
    <mergeCell ref="AG149:AK149"/>
    <mergeCell ref="AL149:AM149"/>
    <mergeCell ref="AG151:AK151"/>
    <mergeCell ref="AG152:AK152"/>
  </mergeCells>
  <conditionalFormatting sqref="A1:AN286">
    <cfRule type="cellIs" dxfId="0" priority="1" operator="equal">
      <formula>"Office"</formula>
    </cfRule>
  </conditionalFormatting>
  <printOptions gridLines="1" horizontalCentered="1"/>
  <pageMargins bottom="1.2797693900056106" footer="0.0" header="0.0" left="0.25" right="0.25" top="2.0130092434097917"/>
  <pageSetup fitToHeight="0" paperSize="8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343" t="s">
        <v>100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6"/>
      <c r="U1" s="347"/>
      <c r="V1" s="347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5"/>
    </row>
    <row r="2" ht="27.0" customHeight="1">
      <c r="A2" s="6" t="s">
        <v>898</v>
      </c>
    </row>
    <row r="3" ht="27.0" customHeight="1">
      <c r="A3" s="7" t="s">
        <v>899</v>
      </c>
    </row>
    <row r="4" ht="27.0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8"/>
      <c r="T4" s="341"/>
      <c r="U4" s="341"/>
      <c r="V4" s="349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</row>
    <row r="5" ht="27.0" customHeight="1">
      <c r="A5" s="11" t="s">
        <v>3</v>
      </c>
    </row>
    <row r="6" ht="27.0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</row>
    <row r="7" ht="27.0" customHeight="1">
      <c r="A7" s="341"/>
      <c r="B7" s="341"/>
      <c r="C7" s="341"/>
      <c r="D7" s="341"/>
      <c r="E7" s="341"/>
      <c r="F7" s="341"/>
      <c r="G7" s="480" t="s">
        <v>4</v>
      </c>
      <c r="H7" s="481"/>
      <c r="I7" s="482" t="s">
        <v>5</v>
      </c>
      <c r="J7" s="483"/>
      <c r="K7" s="483"/>
      <c r="L7" s="483"/>
      <c r="M7" s="483"/>
      <c r="N7" s="481"/>
      <c r="O7" s="482" t="s">
        <v>6</v>
      </c>
      <c r="P7" s="483"/>
      <c r="Q7" s="483"/>
      <c r="R7" s="483"/>
      <c r="S7" s="481"/>
      <c r="T7" s="484"/>
      <c r="U7" s="485"/>
      <c r="V7" s="486" t="s">
        <v>4</v>
      </c>
      <c r="W7" s="481"/>
      <c r="X7" s="482" t="s">
        <v>5</v>
      </c>
      <c r="Y7" s="483"/>
      <c r="Z7" s="483"/>
      <c r="AA7" s="483"/>
      <c r="AB7" s="481"/>
      <c r="AC7" s="482" t="s">
        <v>6</v>
      </c>
      <c r="AD7" s="483"/>
      <c r="AE7" s="483"/>
      <c r="AF7" s="483"/>
      <c r="AG7" s="483"/>
      <c r="AH7" s="481"/>
      <c r="AI7" s="341"/>
      <c r="AJ7" s="341"/>
      <c r="AK7" s="341"/>
      <c r="AL7" s="341"/>
      <c r="AM7" s="341"/>
      <c r="AN7" s="341"/>
    </row>
    <row r="8" ht="27.0" customHeight="1">
      <c r="A8" s="341"/>
      <c r="B8" s="341"/>
      <c r="C8" s="341"/>
      <c r="D8" s="341"/>
      <c r="E8" s="341"/>
      <c r="F8" s="352"/>
      <c r="G8" s="353" t="s">
        <v>22</v>
      </c>
      <c r="I8" s="26" t="s">
        <v>900</v>
      </c>
      <c r="O8" s="26" t="s">
        <v>42</v>
      </c>
      <c r="S8" s="22"/>
      <c r="T8" s="600"/>
      <c r="U8" s="601"/>
      <c r="V8" s="359" t="s">
        <v>759</v>
      </c>
      <c r="X8" s="26" t="s">
        <v>901</v>
      </c>
      <c r="Y8" s="602"/>
      <c r="Z8" s="602"/>
      <c r="AA8" s="602"/>
      <c r="AB8" s="602"/>
      <c r="AC8" s="603" t="s">
        <v>12</v>
      </c>
      <c r="AD8" s="354"/>
      <c r="AE8" s="602"/>
      <c r="AF8" s="602"/>
      <c r="AG8" s="602"/>
      <c r="AH8" s="604"/>
      <c r="AI8" s="341"/>
      <c r="AJ8" s="341"/>
      <c r="AK8" s="341"/>
      <c r="AL8" s="341"/>
      <c r="AM8" s="341"/>
      <c r="AN8" s="341"/>
    </row>
    <row r="9" ht="27.0" customHeight="1">
      <c r="A9" s="341"/>
      <c r="B9" s="341"/>
      <c r="C9" s="341"/>
      <c r="D9" s="341"/>
      <c r="E9" s="341"/>
      <c r="F9" s="352"/>
      <c r="G9" s="360" t="s">
        <v>7</v>
      </c>
      <c r="I9" s="31" t="s">
        <v>902</v>
      </c>
      <c r="O9" s="31" t="s">
        <v>39</v>
      </c>
      <c r="S9" s="29"/>
      <c r="T9" s="600"/>
      <c r="U9" s="601"/>
      <c r="V9" s="605" t="s">
        <v>762</v>
      </c>
      <c r="X9" s="606" t="s">
        <v>903</v>
      </c>
      <c r="Y9" s="607"/>
      <c r="Z9" s="607"/>
      <c r="AA9" s="607"/>
      <c r="AB9" s="607"/>
      <c r="AC9" s="608" t="s">
        <v>530</v>
      </c>
      <c r="AD9" s="609"/>
      <c r="AE9" s="607"/>
      <c r="AF9" s="607"/>
      <c r="AG9" s="607"/>
      <c r="AH9" s="610"/>
      <c r="AI9" s="341"/>
      <c r="AJ9" s="341"/>
      <c r="AK9" s="341"/>
      <c r="AL9" s="341"/>
      <c r="AM9" s="341"/>
      <c r="AN9" s="341"/>
    </row>
    <row r="10" ht="27.0" customHeight="1">
      <c r="A10" s="341"/>
      <c r="B10" s="341"/>
      <c r="C10" s="341"/>
      <c r="D10" s="341"/>
      <c r="E10" s="341"/>
      <c r="F10" s="352"/>
      <c r="G10" s="353" t="s">
        <v>697</v>
      </c>
      <c r="I10" s="26" t="s">
        <v>904</v>
      </c>
      <c r="O10" s="26" t="s">
        <v>39</v>
      </c>
      <c r="S10" s="22"/>
      <c r="T10" s="600"/>
      <c r="U10" s="601"/>
      <c r="V10" s="359" t="s">
        <v>702</v>
      </c>
      <c r="X10" s="26" t="s">
        <v>905</v>
      </c>
      <c r="Y10" s="602"/>
      <c r="Z10" s="602"/>
      <c r="AA10" s="602"/>
      <c r="AB10" s="602"/>
      <c r="AC10" s="603" t="s">
        <v>609</v>
      </c>
      <c r="AD10" s="354"/>
      <c r="AE10" s="602"/>
      <c r="AF10" s="602"/>
      <c r="AG10" s="602"/>
      <c r="AH10" s="604"/>
      <c r="AI10" s="341"/>
      <c r="AJ10" s="341"/>
      <c r="AK10" s="341"/>
      <c r="AL10" s="341"/>
      <c r="AM10" s="341"/>
      <c r="AN10" s="341"/>
    </row>
    <row r="11" ht="27.0" customHeight="1">
      <c r="A11" s="341"/>
      <c r="B11" s="341"/>
      <c r="C11" s="341"/>
      <c r="D11" s="341"/>
      <c r="E11" s="341"/>
      <c r="F11" s="352"/>
      <c r="G11" s="360" t="s">
        <v>104</v>
      </c>
      <c r="I11" s="31" t="s">
        <v>906</v>
      </c>
      <c r="O11" s="31" t="s">
        <v>39</v>
      </c>
      <c r="S11" s="29"/>
      <c r="T11" s="600"/>
      <c r="U11" s="601"/>
      <c r="V11" s="605" t="s">
        <v>122</v>
      </c>
      <c r="X11" s="606" t="s">
        <v>907</v>
      </c>
      <c r="Y11" s="607"/>
      <c r="Z11" s="607"/>
      <c r="AA11" s="607"/>
      <c r="AB11" s="607"/>
      <c r="AC11" s="608" t="s">
        <v>9</v>
      </c>
      <c r="AD11" s="609"/>
      <c r="AE11" s="607"/>
      <c r="AF11" s="607"/>
      <c r="AG11" s="607"/>
      <c r="AH11" s="610"/>
      <c r="AI11" s="341"/>
      <c r="AJ11" s="341"/>
      <c r="AK11" s="341"/>
      <c r="AL11" s="341"/>
      <c r="AM11" s="341"/>
      <c r="AN11" s="341"/>
    </row>
    <row r="12" ht="27.0" customHeight="1">
      <c r="A12" s="341"/>
      <c r="B12" s="341"/>
      <c r="C12" s="341"/>
      <c r="D12" s="341"/>
      <c r="E12" s="341"/>
      <c r="F12" s="352"/>
      <c r="G12" s="353" t="s">
        <v>25</v>
      </c>
      <c r="I12" s="26" t="s">
        <v>908</v>
      </c>
      <c r="O12" s="26" t="s">
        <v>136</v>
      </c>
      <c r="S12" s="22"/>
      <c r="T12" s="600"/>
      <c r="U12" s="601"/>
      <c r="V12" s="359" t="s">
        <v>144</v>
      </c>
      <c r="X12" s="26" t="s">
        <v>909</v>
      </c>
      <c r="Y12" s="602"/>
      <c r="Z12" s="602"/>
      <c r="AA12" s="602"/>
      <c r="AB12" s="602"/>
      <c r="AC12" s="603" t="s">
        <v>42</v>
      </c>
      <c r="AD12" s="354"/>
      <c r="AE12" s="602"/>
      <c r="AF12" s="602"/>
      <c r="AG12" s="602"/>
      <c r="AH12" s="604"/>
      <c r="AI12" s="341"/>
      <c r="AJ12" s="341"/>
      <c r="AK12" s="341"/>
      <c r="AL12" s="341"/>
      <c r="AM12" s="341"/>
      <c r="AN12" s="341"/>
    </row>
    <row r="13" ht="27.0" customHeight="1">
      <c r="A13" s="341"/>
      <c r="B13" s="341"/>
      <c r="C13" s="341"/>
      <c r="D13" s="341"/>
      <c r="E13" s="341"/>
      <c r="F13" s="352"/>
      <c r="G13" s="360" t="s">
        <v>693</v>
      </c>
      <c r="I13" s="31" t="s">
        <v>910</v>
      </c>
      <c r="O13" s="31" t="s">
        <v>136</v>
      </c>
      <c r="S13" s="29"/>
      <c r="T13" s="600"/>
      <c r="U13" s="601"/>
      <c r="V13" s="605" t="s">
        <v>131</v>
      </c>
      <c r="X13" s="606" t="s">
        <v>911</v>
      </c>
      <c r="Y13" s="607"/>
      <c r="Z13" s="607"/>
      <c r="AA13" s="607"/>
      <c r="AB13" s="607"/>
      <c r="AC13" s="608" t="s">
        <v>111</v>
      </c>
      <c r="AD13" s="609"/>
      <c r="AE13" s="607"/>
      <c r="AF13" s="607"/>
      <c r="AG13" s="607"/>
      <c r="AH13" s="610"/>
      <c r="AI13" s="341"/>
      <c r="AJ13" s="341"/>
      <c r="AK13" s="341"/>
      <c r="AL13" s="341"/>
      <c r="AM13" s="341"/>
      <c r="AN13" s="341"/>
    </row>
    <row r="14" ht="27.0" customHeight="1">
      <c r="A14" s="341"/>
      <c r="B14" s="341"/>
      <c r="C14" s="341"/>
      <c r="D14" s="341"/>
      <c r="E14" s="341"/>
      <c r="F14" s="352"/>
      <c r="G14" s="353" t="s">
        <v>728</v>
      </c>
      <c r="I14" s="26" t="s">
        <v>912</v>
      </c>
      <c r="O14" s="26" t="s">
        <v>9</v>
      </c>
      <c r="S14" s="22"/>
      <c r="T14" s="600"/>
      <c r="U14" s="601"/>
      <c r="V14" s="359" t="s">
        <v>737</v>
      </c>
      <c r="X14" s="26" t="s">
        <v>913</v>
      </c>
      <c r="Y14" s="602"/>
      <c r="Z14" s="602"/>
      <c r="AA14" s="602"/>
      <c r="AB14" s="602"/>
      <c r="AC14" s="603" t="s">
        <v>126</v>
      </c>
      <c r="AD14" s="354"/>
      <c r="AE14" s="602"/>
      <c r="AF14" s="602"/>
      <c r="AG14" s="602"/>
      <c r="AH14" s="604"/>
      <c r="AI14" s="341"/>
      <c r="AJ14" s="341"/>
      <c r="AK14" s="341"/>
      <c r="AL14" s="341"/>
      <c r="AM14" s="341"/>
      <c r="AN14" s="341"/>
    </row>
    <row r="15" ht="27.0" customHeight="1">
      <c r="A15" s="341"/>
      <c r="B15" s="341"/>
      <c r="C15" s="341"/>
      <c r="D15" s="341"/>
      <c r="E15" s="341"/>
      <c r="F15" s="352"/>
      <c r="G15" s="360" t="s">
        <v>713</v>
      </c>
      <c r="I15" s="31" t="s">
        <v>914</v>
      </c>
      <c r="O15" s="31" t="s">
        <v>12</v>
      </c>
      <c r="S15" s="29"/>
      <c r="T15" s="600"/>
      <c r="U15" s="601"/>
      <c r="V15" s="605" t="s">
        <v>112</v>
      </c>
      <c r="X15" s="606" t="s">
        <v>915</v>
      </c>
      <c r="Y15" s="607"/>
      <c r="Z15" s="607"/>
      <c r="AA15" s="607"/>
      <c r="AB15" s="607"/>
      <c r="AC15" s="608" t="s">
        <v>422</v>
      </c>
      <c r="AD15" s="609"/>
      <c r="AE15" s="607"/>
      <c r="AF15" s="607"/>
      <c r="AG15" s="607"/>
      <c r="AH15" s="610"/>
      <c r="AI15" s="341"/>
      <c r="AJ15" s="341"/>
      <c r="AK15" s="341"/>
      <c r="AL15" s="341"/>
      <c r="AM15" s="341"/>
      <c r="AN15" s="341"/>
    </row>
    <row r="16" ht="27.0" customHeight="1">
      <c r="A16" s="341"/>
      <c r="B16" s="341"/>
      <c r="C16" s="341"/>
      <c r="D16" s="341"/>
      <c r="E16" s="341"/>
      <c r="F16" s="352"/>
      <c r="G16" s="353" t="s">
        <v>747</v>
      </c>
      <c r="I16" s="26" t="s">
        <v>916</v>
      </c>
      <c r="O16" s="26" t="s">
        <v>12</v>
      </c>
      <c r="S16" s="22"/>
      <c r="T16" s="600"/>
      <c r="U16" s="601"/>
      <c r="V16" s="359" t="s">
        <v>742</v>
      </c>
      <c r="X16" s="26" t="s">
        <v>917</v>
      </c>
      <c r="Y16" s="602"/>
      <c r="Z16" s="602"/>
      <c r="AA16" s="602"/>
      <c r="AB16" s="602"/>
      <c r="AC16" s="603" t="s">
        <v>33</v>
      </c>
      <c r="AD16" s="354"/>
      <c r="AE16" s="602"/>
      <c r="AF16" s="602"/>
      <c r="AG16" s="602"/>
      <c r="AH16" s="604"/>
      <c r="AI16" s="341"/>
      <c r="AJ16" s="341"/>
      <c r="AK16" s="341"/>
      <c r="AL16" s="341"/>
      <c r="AM16" s="341"/>
      <c r="AN16" s="341"/>
    </row>
    <row r="17" ht="27.0" customHeight="1">
      <c r="A17" s="341"/>
      <c r="B17" s="341"/>
      <c r="C17" s="341"/>
      <c r="D17" s="341"/>
      <c r="E17" s="341"/>
      <c r="F17" s="352"/>
      <c r="G17" s="360" t="s">
        <v>771</v>
      </c>
      <c r="I17" s="31" t="s">
        <v>918</v>
      </c>
      <c r="O17" s="31" t="s">
        <v>126</v>
      </c>
      <c r="S17" s="29"/>
      <c r="T17" s="600"/>
      <c r="U17" s="601"/>
      <c r="V17" s="605" t="s">
        <v>34</v>
      </c>
      <c r="X17" s="606" t="s">
        <v>919</v>
      </c>
      <c r="Y17" s="607"/>
      <c r="Z17" s="607"/>
      <c r="AA17" s="607"/>
      <c r="AB17" s="607"/>
      <c r="AC17" s="608" t="s">
        <v>136</v>
      </c>
      <c r="AD17" s="609"/>
      <c r="AE17" s="607"/>
      <c r="AF17" s="607"/>
      <c r="AG17" s="607"/>
      <c r="AH17" s="610"/>
      <c r="AI17" s="341"/>
      <c r="AJ17" s="341"/>
      <c r="AK17" s="341"/>
      <c r="AL17" s="341"/>
      <c r="AM17" s="341"/>
      <c r="AN17" s="341"/>
    </row>
    <row r="18" ht="27.0" customHeight="1">
      <c r="A18" s="341"/>
      <c r="B18" s="341"/>
      <c r="C18" s="341"/>
      <c r="D18" s="341"/>
      <c r="E18" s="341"/>
      <c r="F18" s="352"/>
      <c r="G18" s="353" t="s">
        <v>744</v>
      </c>
      <c r="I18" s="26" t="s">
        <v>920</v>
      </c>
      <c r="O18" s="26" t="s">
        <v>136</v>
      </c>
      <c r="S18" s="22"/>
      <c r="T18" s="600"/>
      <c r="U18" s="601"/>
      <c r="V18" s="359" t="s">
        <v>18</v>
      </c>
      <c r="X18" s="26" t="s">
        <v>921</v>
      </c>
      <c r="Y18" s="602"/>
      <c r="Z18" s="602"/>
      <c r="AA18" s="602"/>
      <c r="AB18" s="602"/>
      <c r="AC18" s="603" t="s">
        <v>9</v>
      </c>
      <c r="AD18" s="354"/>
      <c r="AE18" s="602"/>
      <c r="AF18" s="602"/>
      <c r="AG18" s="602"/>
      <c r="AH18" s="604"/>
      <c r="AI18" s="341"/>
      <c r="AJ18" s="341"/>
      <c r="AK18" s="341"/>
      <c r="AL18" s="341"/>
      <c r="AM18" s="341"/>
      <c r="AN18" s="341"/>
    </row>
    <row r="19" ht="27.0" customHeight="1">
      <c r="A19" s="341"/>
      <c r="B19" s="341"/>
      <c r="C19" s="341"/>
      <c r="D19" s="341"/>
      <c r="E19" s="341"/>
      <c r="F19" s="352"/>
      <c r="G19" s="360" t="s">
        <v>142</v>
      </c>
      <c r="I19" s="31" t="s">
        <v>922</v>
      </c>
      <c r="O19" s="31" t="s">
        <v>39</v>
      </c>
      <c r="S19" s="29"/>
      <c r="T19" s="600"/>
      <c r="U19" s="601"/>
      <c r="V19" s="605" t="s">
        <v>733</v>
      </c>
      <c r="X19" s="606" t="s">
        <v>923</v>
      </c>
      <c r="Y19" s="607"/>
      <c r="Z19" s="607"/>
      <c r="AA19" s="607"/>
      <c r="AB19" s="607"/>
      <c r="AC19" s="608" t="s">
        <v>12</v>
      </c>
      <c r="AD19" s="609"/>
      <c r="AE19" s="607"/>
      <c r="AF19" s="607"/>
      <c r="AG19" s="607"/>
      <c r="AH19" s="610"/>
      <c r="AI19" s="341"/>
      <c r="AJ19" s="341"/>
      <c r="AK19" s="341"/>
      <c r="AL19" s="341"/>
      <c r="AM19" s="341"/>
      <c r="AN19" s="341"/>
    </row>
    <row r="20" ht="27.0" customHeight="1">
      <c r="A20" s="341"/>
      <c r="B20" s="341"/>
      <c r="C20" s="341"/>
      <c r="D20" s="341"/>
      <c r="E20" s="341"/>
      <c r="F20" s="352"/>
      <c r="G20" s="353" t="s">
        <v>722</v>
      </c>
      <c r="I20" s="26" t="s">
        <v>924</v>
      </c>
      <c r="O20" s="26" t="s">
        <v>925</v>
      </c>
      <c r="S20" s="22"/>
      <c r="T20" s="600"/>
      <c r="U20" s="601"/>
      <c r="V20" s="359" t="s">
        <v>707</v>
      </c>
      <c r="X20" s="26" t="s">
        <v>926</v>
      </c>
      <c r="Y20" s="602"/>
      <c r="Z20" s="602"/>
      <c r="AA20" s="602"/>
      <c r="AB20" s="602"/>
      <c r="AC20" s="603" t="s">
        <v>12</v>
      </c>
      <c r="AD20" s="354"/>
      <c r="AE20" s="602"/>
      <c r="AF20" s="602"/>
      <c r="AG20" s="602"/>
      <c r="AH20" s="604"/>
      <c r="AI20" s="341"/>
      <c r="AJ20" s="341"/>
      <c r="AK20" s="341"/>
      <c r="AL20" s="341"/>
      <c r="AM20" s="341"/>
      <c r="AN20" s="341"/>
    </row>
    <row r="21" ht="27.0" customHeight="1">
      <c r="A21" s="341"/>
      <c r="B21" s="341"/>
      <c r="C21" s="341"/>
      <c r="D21" s="341"/>
      <c r="E21" s="341"/>
      <c r="F21" s="352"/>
      <c r="G21" s="360" t="s">
        <v>756</v>
      </c>
      <c r="I21" s="31" t="s">
        <v>927</v>
      </c>
      <c r="O21" s="31" t="s">
        <v>39</v>
      </c>
      <c r="S21" s="29"/>
      <c r="T21" s="600"/>
      <c r="U21" s="601"/>
      <c r="V21" s="605" t="s">
        <v>43</v>
      </c>
      <c r="X21" s="606" t="s">
        <v>928</v>
      </c>
      <c r="Y21" s="607"/>
      <c r="Z21" s="607"/>
      <c r="AA21" s="607"/>
      <c r="AB21" s="607"/>
      <c r="AC21" s="608" t="s">
        <v>9</v>
      </c>
      <c r="AD21" s="609"/>
      <c r="AE21" s="607"/>
      <c r="AF21" s="607"/>
      <c r="AG21" s="607"/>
      <c r="AH21" s="610"/>
      <c r="AI21" s="341"/>
      <c r="AJ21" s="341"/>
      <c r="AK21" s="341"/>
      <c r="AL21" s="341"/>
      <c r="AM21" s="341"/>
      <c r="AN21" s="341"/>
    </row>
    <row r="22" ht="27.0" customHeight="1">
      <c r="A22" s="341"/>
      <c r="B22" s="341"/>
      <c r="C22" s="341"/>
      <c r="D22" s="341"/>
      <c r="E22" s="341"/>
      <c r="F22" s="352"/>
      <c r="G22" s="353" t="s">
        <v>147</v>
      </c>
      <c r="I22" s="26" t="s">
        <v>929</v>
      </c>
      <c r="O22" s="26" t="s">
        <v>39</v>
      </c>
      <c r="S22" s="22"/>
      <c r="T22" s="600"/>
      <c r="U22" s="601"/>
      <c r="V22" s="359" t="s">
        <v>10</v>
      </c>
      <c r="X22" s="26" t="s">
        <v>930</v>
      </c>
      <c r="Y22" s="602"/>
      <c r="Z22" s="602"/>
      <c r="AA22" s="602"/>
      <c r="AB22" s="602"/>
      <c r="AC22" s="603" t="s">
        <v>339</v>
      </c>
      <c r="AD22" s="354"/>
      <c r="AE22" s="602"/>
      <c r="AF22" s="602"/>
      <c r="AG22" s="602"/>
      <c r="AH22" s="604"/>
      <c r="AI22" s="341"/>
      <c r="AJ22" s="341"/>
      <c r="AK22" s="341"/>
      <c r="AL22" s="341"/>
      <c r="AM22" s="341"/>
      <c r="AN22" s="341"/>
    </row>
    <row r="23" ht="27.0" customHeight="1">
      <c r="A23" s="341"/>
      <c r="B23" s="341"/>
      <c r="C23" s="341"/>
      <c r="D23" s="341"/>
      <c r="E23" s="341"/>
      <c r="F23" s="352"/>
      <c r="G23" s="360" t="s">
        <v>764</v>
      </c>
      <c r="I23" s="31" t="s">
        <v>931</v>
      </c>
      <c r="O23" s="31" t="s">
        <v>237</v>
      </c>
      <c r="S23" s="29"/>
      <c r="T23" s="600"/>
      <c r="U23" s="601"/>
      <c r="V23" s="605" t="s">
        <v>720</v>
      </c>
      <c r="X23" s="606" t="s">
        <v>932</v>
      </c>
      <c r="Y23" s="607"/>
      <c r="Z23" s="607"/>
      <c r="AA23" s="607"/>
      <c r="AB23" s="607"/>
      <c r="AC23" s="608" t="s">
        <v>246</v>
      </c>
      <c r="AD23" s="609"/>
      <c r="AE23" s="607"/>
      <c r="AF23" s="607"/>
      <c r="AG23" s="607"/>
      <c r="AH23" s="610"/>
      <c r="AI23" s="341"/>
      <c r="AJ23" s="341"/>
      <c r="AK23" s="341"/>
      <c r="AL23" s="341"/>
      <c r="AM23" s="341"/>
      <c r="AN23" s="341"/>
    </row>
    <row r="24" ht="27.0" customHeight="1">
      <c r="A24" s="341"/>
      <c r="B24" s="341"/>
      <c r="C24" s="341"/>
      <c r="D24" s="341"/>
      <c r="E24" s="341"/>
      <c r="F24" s="352"/>
      <c r="G24" s="353" t="s">
        <v>749</v>
      </c>
      <c r="I24" s="26" t="s">
        <v>933</v>
      </c>
      <c r="O24" s="26" t="s">
        <v>36</v>
      </c>
      <c r="S24" s="22"/>
      <c r="T24" s="600"/>
      <c r="U24" s="601"/>
      <c r="V24" s="359" t="s">
        <v>31</v>
      </c>
      <c r="X24" s="26" t="s">
        <v>934</v>
      </c>
      <c r="Y24" s="602"/>
      <c r="Z24" s="602"/>
      <c r="AA24" s="602"/>
      <c r="AB24" s="602"/>
      <c r="AC24" s="603" t="s">
        <v>240</v>
      </c>
      <c r="AD24" s="354"/>
      <c r="AE24" s="602"/>
      <c r="AF24" s="602"/>
      <c r="AG24" s="602"/>
      <c r="AH24" s="604"/>
      <c r="AI24" s="341"/>
      <c r="AJ24" s="341"/>
      <c r="AK24" s="341"/>
      <c r="AL24" s="341"/>
      <c r="AM24" s="341"/>
      <c r="AN24" s="341"/>
    </row>
    <row r="25" ht="27.0" customHeight="1">
      <c r="A25" s="341"/>
      <c r="B25" s="341"/>
      <c r="C25" s="341"/>
      <c r="D25" s="341"/>
      <c r="E25" s="341"/>
      <c r="F25" s="352"/>
      <c r="G25" s="360" t="s">
        <v>15</v>
      </c>
      <c r="I25" s="31" t="s">
        <v>935</v>
      </c>
      <c r="O25" s="31" t="s">
        <v>353</v>
      </c>
      <c r="S25" s="29"/>
      <c r="T25" s="600"/>
      <c r="U25" s="601"/>
      <c r="V25" s="605" t="s">
        <v>140</v>
      </c>
      <c r="X25" s="606" t="s">
        <v>936</v>
      </c>
      <c r="Y25" s="607"/>
      <c r="Z25" s="607"/>
      <c r="AA25" s="607"/>
      <c r="AB25" s="607"/>
      <c r="AC25" s="608" t="s">
        <v>24</v>
      </c>
      <c r="AD25" s="609"/>
      <c r="AE25" s="607"/>
      <c r="AF25" s="607"/>
      <c r="AG25" s="607"/>
      <c r="AH25" s="610"/>
      <c r="AI25" s="341"/>
      <c r="AJ25" s="341"/>
      <c r="AK25" s="341"/>
      <c r="AL25" s="341"/>
      <c r="AM25" s="341"/>
      <c r="AN25" s="341"/>
    </row>
    <row r="26" ht="27.0" customHeight="1">
      <c r="A26" s="341"/>
      <c r="B26" s="341"/>
      <c r="C26" s="341"/>
      <c r="D26" s="341"/>
      <c r="E26" s="341"/>
      <c r="F26" s="352"/>
      <c r="G26" s="353" t="s">
        <v>129</v>
      </c>
      <c r="I26" s="26" t="s">
        <v>937</v>
      </c>
      <c r="O26" s="26" t="s">
        <v>605</v>
      </c>
      <c r="S26" s="22"/>
      <c r="T26" s="600"/>
      <c r="U26" s="601"/>
      <c r="V26" s="359" t="s">
        <v>13</v>
      </c>
      <c r="X26" s="26" t="s">
        <v>938</v>
      </c>
      <c r="Y26" s="602"/>
      <c r="Z26" s="602"/>
      <c r="AA26" s="602"/>
      <c r="AB26" s="602"/>
      <c r="AC26" s="603" t="s">
        <v>223</v>
      </c>
      <c r="AD26" s="354"/>
      <c r="AE26" s="602"/>
      <c r="AF26" s="602"/>
      <c r="AG26" s="602"/>
      <c r="AH26" s="604"/>
      <c r="AI26" s="341"/>
      <c r="AJ26" s="341"/>
      <c r="AK26" s="341"/>
      <c r="AL26" s="341"/>
      <c r="AM26" s="341"/>
      <c r="AN26" s="341"/>
    </row>
    <row r="27" ht="27.0" customHeight="1">
      <c r="A27" s="341"/>
      <c r="B27" s="341"/>
      <c r="C27" s="341"/>
      <c r="D27" s="341"/>
      <c r="E27" s="341"/>
      <c r="F27" s="352"/>
      <c r="G27" s="360" t="s">
        <v>774</v>
      </c>
      <c r="I27" s="31" t="s">
        <v>939</v>
      </c>
      <c r="O27" s="31" t="s">
        <v>336</v>
      </c>
      <c r="S27" s="29"/>
      <c r="T27" s="600"/>
      <c r="U27" s="601"/>
      <c r="V27" s="605" t="s">
        <v>754</v>
      </c>
      <c r="X27" s="606" t="s">
        <v>940</v>
      </c>
      <c r="Y27" s="607"/>
      <c r="Z27" s="607"/>
      <c r="AA27" s="607"/>
      <c r="AB27" s="607"/>
      <c r="AC27" s="608" t="s">
        <v>773</v>
      </c>
      <c r="AD27" s="609"/>
      <c r="AE27" s="607"/>
      <c r="AF27" s="607"/>
      <c r="AG27" s="607"/>
      <c r="AH27" s="610"/>
      <c r="AI27" s="341"/>
      <c r="AJ27" s="341"/>
      <c r="AK27" s="341"/>
      <c r="AL27" s="341"/>
      <c r="AM27" s="341"/>
      <c r="AN27" s="341"/>
    </row>
    <row r="28" ht="27.0" customHeight="1">
      <c r="A28" s="341"/>
      <c r="B28" s="341"/>
      <c r="C28" s="341"/>
      <c r="D28" s="341"/>
      <c r="E28" s="341"/>
      <c r="F28" s="352"/>
      <c r="G28" s="353" t="s">
        <v>704</v>
      </c>
      <c r="I28" s="26" t="s">
        <v>941</v>
      </c>
      <c r="O28" s="26" t="s">
        <v>942</v>
      </c>
      <c r="S28" s="22"/>
      <c r="T28" s="600"/>
      <c r="U28" s="601"/>
      <c r="V28" s="359" t="s">
        <v>40</v>
      </c>
      <c r="X28" s="26" t="s">
        <v>943</v>
      </c>
      <c r="Y28" s="602"/>
      <c r="Z28" s="602"/>
      <c r="AA28" s="602"/>
      <c r="AB28" s="602"/>
      <c r="AC28" s="603" t="s">
        <v>9</v>
      </c>
      <c r="AD28" s="354"/>
      <c r="AE28" s="602"/>
      <c r="AF28" s="602"/>
      <c r="AG28" s="602"/>
      <c r="AH28" s="604"/>
      <c r="AI28" s="341"/>
      <c r="AJ28" s="341"/>
      <c r="AK28" s="341"/>
      <c r="AL28" s="341"/>
      <c r="AM28" s="341"/>
      <c r="AN28" s="341"/>
    </row>
    <row r="29" ht="27.0" customHeight="1">
      <c r="A29" s="341"/>
      <c r="B29" s="341"/>
      <c r="C29" s="341"/>
      <c r="D29" s="341"/>
      <c r="E29" s="341"/>
      <c r="F29" s="352"/>
      <c r="G29" s="360" t="s">
        <v>27</v>
      </c>
      <c r="I29" s="31" t="s">
        <v>944</v>
      </c>
      <c r="O29" s="31" t="s">
        <v>945</v>
      </c>
      <c r="S29" s="29"/>
      <c r="T29" s="600"/>
      <c r="U29" s="601"/>
      <c r="V29" s="605" t="s">
        <v>152</v>
      </c>
      <c r="X29" s="606" t="s">
        <v>946</v>
      </c>
      <c r="Y29" s="607"/>
      <c r="Z29" s="607"/>
      <c r="AA29" s="607"/>
      <c r="AB29" s="607"/>
      <c r="AC29" s="608" t="s">
        <v>111</v>
      </c>
      <c r="AD29" s="609"/>
      <c r="AE29" s="607"/>
      <c r="AF29" s="607"/>
      <c r="AG29" s="607"/>
      <c r="AH29" s="610"/>
      <c r="AI29" s="341"/>
      <c r="AJ29" s="341"/>
      <c r="AK29" s="341"/>
      <c r="AL29" s="341"/>
      <c r="AM29" s="341"/>
      <c r="AN29" s="341"/>
    </row>
    <row r="30" ht="27.0" customHeight="1">
      <c r="A30" s="341"/>
      <c r="B30" s="341"/>
      <c r="C30" s="341"/>
      <c r="D30" s="341"/>
      <c r="E30" s="341"/>
      <c r="F30" s="352"/>
      <c r="G30" s="353" t="s">
        <v>157</v>
      </c>
      <c r="I30" s="26" t="s">
        <v>947</v>
      </c>
      <c r="O30" s="26" t="s">
        <v>39</v>
      </c>
      <c r="S30" s="22"/>
      <c r="T30" s="600"/>
      <c r="U30" s="601"/>
      <c r="V30" s="359" t="s">
        <v>769</v>
      </c>
      <c r="X30" s="26" t="s">
        <v>948</v>
      </c>
      <c r="Y30" s="602"/>
      <c r="Z30" s="602"/>
      <c r="AA30" s="602"/>
      <c r="AB30" s="602"/>
      <c r="AC30" s="603" t="s">
        <v>126</v>
      </c>
      <c r="AD30" s="354"/>
      <c r="AE30" s="602"/>
      <c r="AF30" s="602"/>
      <c r="AG30" s="602"/>
      <c r="AH30" s="604"/>
      <c r="AI30" s="341"/>
      <c r="AJ30" s="341"/>
      <c r="AK30" s="341"/>
      <c r="AL30" s="341"/>
      <c r="AM30" s="341"/>
      <c r="AN30" s="341"/>
    </row>
    <row r="31" ht="27.0" customHeight="1">
      <c r="A31" s="341"/>
      <c r="B31" s="341"/>
      <c r="C31" s="341"/>
      <c r="D31" s="341"/>
      <c r="E31" s="341"/>
      <c r="F31" s="352"/>
      <c r="G31" s="360" t="s">
        <v>699</v>
      </c>
      <c r="I31" s="31" t="s">
        <v>949</v>
      </c>
      <c r="O31" s="31" t="s">
        <v>950</v>
      </c>
      <c r="S31" s="29"/>
      <c r="T31" s="600"/>
      <c r="U31" s="601"/>
      <c r="V31" s="605" t="s">
        <v>138</v>
      </c>
      <c r="X31" s="606" t="s">
        <v>951</v>
      </c>
      <c r="Y31" s="607"/>
      <c r="Z31" s="607"/>
      <c r="AA31" s="607"/>
      <c r="AB31" s="607"/>
      <c r="AC31" s="608" t="s">
        <v>952</v>
      </c>
      <c r="AD31" s="609"/>
      <c r="AE31" s="607"/>
      <c r="AF31" s="607"/>
      <c r="AG31" s="607"/>
      <c r="AH31" s="610"/>
      <c r="AI31" s="341"/>
      <c r="AJ31" s="341"/>
      <c r="AK31" s="341"/>
      <c r="AL31" s="341"/>
      <c r="AM31" s="341"/>
      <c r="AN31" s="341"/>
    </row>
    <row r="32" ht="27.0" hidden="1" customHeight="1">
      <c r="A32" s="341"/>
      <c r="B32" s="341"/>
      <c r="C32" s="341"/>
      <c r="D32" s="341"/>
      <c r="E32" s="341"/>
      <c r="F32" s="352"/>
      <c r="G32" s="20" t="s">
        <v>45</v>
      </c>
      <c r="I32" s="355" t="s">
        <v>777</v>
      </c>
      <c r="O32" s="355"/>
      <c r="S32" s="22"/>
      <c r="T32" s="357"/>
      <c r="U32" s="358"/>
      <c r="V32" s="25" t="s">
        <v>778</v>
      </c>
      <c r="X32" s="355" t="s">
        <v>777</v>
      </c>
      <c r="AC32" s="355"/>
      <c r="AH32" s="22"/>
      <c r="AI32" s="341"/>
      <c r="AJ32" s="341"/>
      <c r="AK32" s="341"/>
      <c r="AL32" s="341"/>
      <c r="AM32" s="341"/>
      <c r="AN32" s="341"/>
    </row>
    <row r="33" ht="27.0" hidden="1" customHeight="1">
      <c r="A33" s="341"/>
      <c r="B33" s="341"/>
      <c r="C33" s="341"/>
      <c r="D33" s="341"/>
      <c r="E33" s="341"/>
      <c r="F33" s="352"/>
      <c r="G33" s="27" t="s">
        <v>29</v>
      </c>
      <c r="I33" s="362" t="s">
        <v>777</v>
      </c>
      <c r="O33" s="362"/>
      <c r="S33" s="29"/>
      <c r="T33" s="357"/>
      <c r="U33" s="358"/>
      <c r="V33" s="30" t="s">
        <v>779</v>
      </c>
      <c r="X33" s="362" t="s">
        <v>777</v>
      </c>
      <c r="AC33" s="362"/>
      <c r="AH33" s="29"/>
      <c r="AI33" s="341"/>
      <c r="AJ33" s="341"/>
      <c r="AK33" s="341"/>
      <c r="AL33" s="341"/>
      <c r="AM33" s="341"/>
      <c r="AN33" s="341"/>
    </row>
    <row r="34" ht="27.0" hidden="1" customHeight="1">
      <c r="A34" s="341"/>
      <c r="B34" s="341"/>
      <c r="C34" s="341"/>
      <c r="D34" s="341"/>
      <c r="E34" s="341"/>
      <c r="F34" s="352"/>
      <c r="G34" s="20" t="s">
        <v>20</v>
      </c>
      <c r="I34" s="355" t="s">
        <v>777</v>
      </c>
      <c r="O34" s="355"/>
      <c r="S34" s="22"/>
      <c r="T34" s="357"/>
      <c r="U34" s="358"/>
      <c r="V34" s="25" t="s">
        <v>780</v>
      </c>
      <c r="X34" s="355" t="s">
        <v>777</v>
      </c>
      <c r="AC34" s="355"/>
      <c r="AH34" s="22"/>
      <c r="AI34" s="341"/>
      <c r="AJ34" s="341"/>
      <c r="AK34" s="341"/>
      <c r="AL34" s="341"/>
      <c r="AM34" s="341"/>
      <c r="AN34" s="341"/>
    </row>
    <row r="35" ht="27.0" hidden="1" customHeight="1">
      <c r="A35" s="341"/>
      <c r="B35" s="341"/>
      <c r="C35" s="341"/>
      <c r="D35" s="341"/>
      <c r="E35" s="341"/>
      <c r="F35" s="352"/>
      <c r="G35" s="27" t="s">
        <v>37</v>
      </c>
      <c r="I35" s="362" t="s">
        <v>777</v>
      </c>
      <c r="O35" s="362"/>
      <c r="S35" s="29"/>
      <c r="T35" s="357"/>
      <c r="U35" s="358"/>
      <c r="V35" s="30" t="s">
        <v>781</v>
      </c>
      <c r="X35" s="362" t="s">
        <v>777</v>
      </c>
      <c r="AC35" s="362"/>
      <c r="AH35" s="29"/>
      <c r="AI35" s="341"/>
      <c r="AJ35" s="341"/>
      <c r="AK35" s="341"/>
      <c r="AL35" s="341"/>
      <c r="AM35" s="341"/>
      <c r="AN35" s="341"/>
    </row>
    <row r="36" ht="27.0" hidden="1" customHeight="1">
      <c r="A36" s="341"/>
      <c r="B36" s="341"/>
      <c r="C36" s="341"/>
      <c r="D36" s="341"/>
      <c r="E36" s="341"/>
      <c r="F36" s="352"/>
      <c r="G36" s="20" t="s">
        <v>127</v>
      </c>
      <c r="I36" s="355" t="s">
        <v>777</v>
      </c>
      <c r="O36" s="355"/>
      <c r="S36" s="22"/>
      <c r="T36" s="357"/>
      <c r="U36" s="358"/>
      <c r="V36" s="25" t="s">
        <v>782</v>
      </c>
      <c r="X36" s="355" t="s">
        <v>777</v>
      </c>
      <c r="AC36" s="355"/>
      <c r="AH36" s="22"/>
      <c r="AI36" s="341"/>
      <c r="AJ36" s="341"/>
      <c r="AK36" s="341"/>
      <c r="AL36" s="341"/>
      <c r="AM36" s="341"/>
      <c r="AN36" s="341"/>
    </row>
    <row r="37" ht="27.0" hidden="1" customHeight="1">
      <c r="A37" s="341"/>
      <c r="B37" s="341"/>
      <c r="C37" s="341"/>
      <c r="D37" s="341"/>
      <c r="E37" s="341"/>
      <c r="F37" s="352"/>
      <c r="G37" s="27" t="s">
        <v>120</v>
      </c>
      <c r="I37" s="362" t="s">
        <v>777</v>
      </c>
      <c r="O37" s="362"/>
      <c r="S37" s="29"/>
      <c r="T37" s="357"/>
      <c r="U37" s="358"/>
      <c r="V37" s="30" t="s">
        <v>783</v>
      </c>
      <c r="X37" s="362" t="s">
        <v>777</v>
      </c>
      <c r="AC37" s="362"/>
      <c r="AH37" s="29"/>
      <c r="AI37" s="341"/>
      <c r="AJ37" s="341"/>
      <c r="AK37" s="341"/>
      <c r="AL37" s="341"/>
      <c r="AM37" s="341"/>
      <c r="AN37" s="341"/>
    </row>
    <row r="38" ht="27.0" hidden="1" customHeight="1">
      <c r="A38" s="341"/>
      <c r="B38" s="341"/>
      <c r="C38" s="341"/>
      <c r="D38" s="341"/>
      <c r="E38" s="341"/>
      <c r="F38" s="352"/>
      <c r="G38" s="20" t="s">
        <v>118</v>
      </c>
      <c r="I38" s="355" t="s">
        <v>777</v>
      </c>
      <c r="O38" s="355"/>
      <c r="S38" s="22"/>
      <c r="T38" s="357"/>
      <c r="U38" s="358"/>
      <c r="V38" s="25" t="s">
        <v>784</v>
      </c>
      <c r="X38" s="355" t="s">
        <v>777</v>
      </c>
      <c r="AC38" s="355"/>
      <c r="AH38" s="22"/>
      <c r="AI38" s="341"/>
      <c r="AJ38" s="341"/>
      <c r="AK38" s="341"/>
      <c r="AL38" s="341"/>
      <c r="AM38" s="341"/>
      <c r="AN38" s="341"/>
    </row>
    <row r="39" ht="27.0" hidden="1" customHeight="1">
      <c r="A39" s="341"/>
      <c r="B39" s="341"/>
      <c r="C39" s="341"/>
      <c r="D39" s="341"/>
      <c r="E39" s="341"/>
      <c r="F39" s="352"/>
      <c r="G39" s="27" t="s">
        <v>154</v>
      </c>
      <c r="I39" s="362" t="s">
        <v>777</v>
      </c>
      <c r="O39" s="362"/>
      <c r="S39" s="29"/>
      <c r="T39" s="357"/>
      <c r="U39" s="358"/>
      <c r="V39" s="30" t="s">
        <v>785</v>
      </c>
      <c r="X39" s="362" t="s">
        <v>777</v>
      </c>
      <c r="AC39" s="362"/>
      <c r="AH39" s="29"/>
      <c r="AI39" s="341"/>
      <c r="AJ39" s="341"/>
      <c r="AK39" s="341"/>
      <c r="AL39" s="341"/>
      <c r="AM39" s="341"/>
      <c r="AN39" s="341"/>
    </row>
    <row r="40" ht="27.0" hidden="1" customHeight="1">
      <c r="A40" s="341"/>
      <c r="B40" s="341"/>
      <c r="C40" s="341"/>
      <c r="D40" s="341"/>
      <c r="E40" s="352" t="s">
        <v>47</v>
      </c>
      <c r="F40" s="352">
        <v>33.0</v>
      </c>
      <c r="G40" s="20" t="str">
        <f t="shared" ref="G40:G71" si="1">V8</f>
        <v>15A</v>
      </c>
      <c r="I40" s="357" t="str">
        <f t="shared" ref="I40:I71" si="2">X8</f>
        <v>FONTAINE Jean-Michel</v>
      </c>
      <c r="O40" s="357" t="str">
        <f t="shared" ref="O40:O71" si="3">AC8</f>
        <v>CBD 01</v>
      </c>
      <c r="S40" s="22"/>
      <c r="T40" s="357"/>
      <c r="U40" s="358"/>
      <c r="V40" s="35"/>
      <c r="X40" s="357"/>
      <c r="AC40" s="357"/>
      <c r="AH40" s="22"/>
      <c r="AI40" s="341"/>
      <c r="AJ40" s="341"/>
      <c r="AK40" s="341"/>
      <c r="AL40" s="341"/>
      <c r="AM40" s="341"/>
      <c r="AN40" s="341"/>
    </row>
    <row r="41" ht="27.0" hidden="1" customHeight="1">
      <c r="A41" s="341"/>
      <c r="B41" s="341"/>
      <c r="C41" s="341"/>
      <c r="D41" s="341"/>
      <c r="E41" s="352" t="s">
        <v>47</v>
      </c>
      <c r="F41" s="352">
        <v>34.0</v>
      </c>
      <c r="G41" s="27" t="str">
        <f t="shared" si="1"/>
        <v>12A</v>
      </c>
      <c r="I41" s="365" t="str">
        <f t="shared" si="2"/>
        <v>GUENAND Willy</v>
      </c>
      <c r="O41" s="365" t="str">
        <f t="shared" si="3"/>
        <v>CBD 37</v>
      </c>
      <c r="S41" s="29"/>
      <c r="T41" s="357"/>
      <c r="U41" s="358"/>
      <c r="V41" s="36"/>
      <c r="X41" s="365"/>
      <c r="AC41" s="365"/>
      <c r="AH41" s="29"/>
      <c r="AI41" s="341"/>
      <c r="AJ41" s="341"/>
      <c r="AK41" s="341"/>
      <c r="AL41" s="341"/>
      <c r="AM41" s="341"/>
      <c r="AN41" s="341"/>
    </row>
    <row r="42" ht="27.0" hidden="1" customHeight="1">
      <c r="A42" s="341"/>
      <c r="B42" s="341"/>
      <c r="C42" s="341"/>
      <c r="D42" s="341"/>
      <c r="E42" s="352" t="s">
        <v>47</v>
      </c>
      <c r="F42" s="352">
        <v>35.0</v>
      </c>
      <c r="G42" s="20" t="str">
        <f t="shared" si="1"/>
        <v>10C</v>
      </c>
      <c r="I42" s="357" t="str">
        <f t="shared" si="2"/>
        <v>GUILLAUME Laurent</v>
      </c>
      <c r="O42" s="357" t="str">
        <f t="shared" si="3"/>
        <v>CBD 03</v>
      </c>
      <c r="S42" s="22"/>
      <c r="T42" s="357"/>
      <c r="U42" s="358"/>
      <c r="V42" s="35"/>
      <c r="X42" s="357"/>
      <c r="AC42" s="357"/>
      <c r="AH42" s="22"/>
      <c r="AI42" s="341"/>
      <c r="AJ42" s="341"/>
      <c r="AK42" s="341"/>
      <c r="AL42" s="341"/>
      <c r="AM42" s="341"/>
      <c r="AN42" s="341"/>
    </row>
    <row r="43" ht="27.0" hidden="1" customHeight="1">
      <c r="A43" s="341"/>
      <c r="B43" s="341"/>
      <c r="C43" s="341"/>
      <c r="D43" s="341"/>
      <c r="E43" s="352" t="s">
        <v>47</v>
      </c>
      <c r="F43" s="352">
        <v>36.0</v>
      </c>
      <c r="G43" s="27" t="str">
        <f t="shared" si="1"/>
        <v>8B</v>
      </c>
      <c r="I43" s="365" t="str">
        <f t="shared" si="2"/>
        <v>INDERCHIT Loïc</v>
      </c>
      <c r="O43" s="365" t="str">
        <f t="shared" si="3"/>
        <v>CBD 38</v>
      </c>
      <c r="S43" s="29"/>
      <c r="T43" s="357"/>
      <c r="U43" s="358"/>
      <c r="V43" s="36"/>
      <c r="X43" s="365"/>
      <c r="AC43" s="365"/>
      <c r="AH43" s="29"/>
      <c r="AI43" s="341"/>
      <c r="AJ43" s="341"/>
      <c r="AK43" s="341"/>
      <c r="AL43" s="341"/>
      <c r="AM43" s="341"/>
      <c r="AN43" s="341"/>
    </row>
    <row r="44" ht="27.0" hidden="1" customHeight="1">
      <c r="A44" s="341"/>
      <c r="B44" s="341"/>
      <c r="C44" s="341"/>
      <c r="D44" s="341"/>
      <c r="E44" s="352" t="s">
        <v>47</v>
      </c>
      <c r="F44" s="352">
        <v>37.0</v>
      </c>
      <c r="G44" s="20" t="str">
        <f t="shared" si="1"/>
        <v>5A</v>
      </c>
      <c r="I44" s="357" t="str">
        <f t="shared" si="2"/>
        <v>LAYS Jean-Christophe</v>
      </c>
      <c r="O44" s="357" t="str">
        <f t="shared" si="3"/>
        <v>CBD 26</v>
      </c>
      <c r="S44" s="22"/>
      <c r="T44" s="357"/>
      <c r="U44" s="358"/>
      <c r="V44" s="35"/>
      <c r="X44" s="357"/>
      <c r="AC44" s="357"/>
      <c r="AH44" s="22"/>
      <c r="AI44" s="341"/>
      <c r="AJ44" s="341"/>
      <c r="AK44" s="341"/>
      <c r="AL44" s="341"/>
      <c r="AM44" s="341"/>
      <c r="AN44" s="341"/>
    </row>
    <row r="45" ht="27.0" hidden="1" customHeight="1">
      <c r="A45" s="341"/>
      <c r="B45" s="341"/>
      <c r="C45" s="341"/>
      <c r="D45" s="341"/>
      <c r="E45" s="352" t="s">
        <v>47</v>
      </c>
      <c r="F45" s="352">
        <v>38.0</v>
      </c>
      <c r="G45" s="27" t="str">
        <f t="shared" si="1"/>
        <v>8A</v>
      </c>
      <c r="I45" s="365" t="str">
        <f t="shared" si="2"/>
        <v>LEGRAND Michel</v>
      </c>
      <c r="O45" s="365" t="str">
        <f t="shared" si="3"/>
        <v>CBD 71</v>
      </c>
      <c r="S45" s="29"/>
      <c r="T45" s="357"/>
      <c r="U45" s="358"/>
      <c r="V45" s="36"/>
      <c r="X45" s="365"/>
      <c r="AC45" s="365"/>
      <c r="AH45" s="29"/>
      <c r="AI45" s="341"/>
      <c r="AJ45" s="341"/>
      <c r="AK45" s="341"/>
      <c r="AL45" s="341"/>
      <c r="AM45" s="341"/>
      <c r="AN45" s="341"/>
    </row>
    <row r="46" ht="27.0" hidden="1" customHeight="1">
      <c r="A46" s="341"/>
      <c r="B46" s="341"/>
      <c r="C46" s="341"/>
      <c r="D46" s="341"/>
      <c r="E46" s="352" t="s">
        <v>47</v>
      </c>
      <c r="F46" s="352">
        <v>39.0</v>
      </c>
      <c r="G46" s="20" t="str">
        <f t="shared" si="1"/>
        <v>9A</v>
      </c>
      <c r="I46" s="357" t="str">
        <f t="shared" si="2"/>
        <v>MANDON Thierry</v>
      </c>
      <c r="O46" s="357" t="str">
        <f t="shared" si="3"/>
        <v>CBD 07</v>
      </c>
      <c r="S46" s="22"/>
      <c r="T46" s="357"/>
      <c r="U46" s="358"/>
      <c r="V46" s="35"/>
      <c r="X46" s="357"/>
      <c r="AC46" s="357"/>
      <c r="AH46" s="22"/>
      <c r="AI46" s="341"/>
      <c r="AJ46" s="341"/>
      <c r="AK46" s="341"/>
      <c r="AL46" s="341"/>
      <c r="AM46" s="341"/>
      <c r="AN46" s="341"/>
    </row>
    <row r="47" ht="27.0" hidden="1" customHeight="1">
      <c r="A47" s="341"/>
      <c r="B47" s="341"/>
      <c r="C47" s="341"/>
      <c r="D47" s="341"/>
      <c r="E47" s="352" t="s">
        <v>47</v>
      </c>
      <c r="F47" s="352">
        <v>40.0</v>
      </c>
      <c r="G47" s="27" t="str">
        <f t="shared" si="1"/>
        <v>7B</v>
      </c>
      <c r="I47" s="365" t="str">
        <f t="shared" si="2"/>
        <v>MANTERO Camille</v>
      </c>
      <c r="O47" s="365" t="str">
        <f t="shared" si="3"/>
        <v>CBD 06</v>
      </c>
      <c r="S47" s="29"/>
      <c r="T47" s="357"/>
      <c r="U47" s="358"/>
      <c r="V47" s="36"/>
      <c r="X47" s="365"/>
      <c r="AC47" s="365"/>
      <c r="AH47" s="29"/>
      <c r="AI47" s="341"/>
      <c r="AJ47" s="341"/>
      <c r="AK47" s="341"/>
      <c r="AL47" s="341"/>
      <c r="AM47" s="341"/>
      <c r="AN47" s="341"/>
    </row>
    <row r="48" ht="27.0" hidden="1" customHeight="1">
      <c r="A48" s="341"/>
      <c r="B48" s="341"/>
      <c r="C48" s="341"/>
      <c r="D48" s="341"/>
      <c r="E48" s="352" t="s">
        <v>47</v>
      </c>
      <c r="F48" s="352">
        <v>41.0</v>
      </c>
      <c r="G48" s="20" t="str">
        <f t="shared" si="1"/>
        <v>12B</v>
      </c>
      <c r="I48" s="357" t="str">
        <f t="shared" si="2"/>
        <v>MATHON Eric</v>
      </c>
      <c r="O48" s="357" t="str">
        <f t="shared" si="3"/>
        <v>CBD 74</v>
      </c>
      <c r="S48" s="22"/>
      <c r="T48" s="357"/>
      <c r="U48" s="358"/>
      <c r="V48" s="35"/>
      <c r="X48" s="357"/>
      <c r="AC48" s="357"/>
      <c r="AH48" s="22"/>
      <c r="AI48" s="341"/>
      <c r="AJ48" s="341"/>
      <c r="AK48" s="341"/>
      <c r="AL48" s="341"/>
      <c r="AM48" s="341"/>
      <c r="AN48" s="341"/>
    </row>
    <row r="49" ht="27.0" hidden="1" customHeight="1">
      <c r="A49" s="341"/>
      <c r="B49" s="341"/>
      <c r="C49" s="341"/>
      <c r="D49" s="341"/>
      <c r="E49" s="352" t="s">
        <v>47</v>
      </c>
      <c r="F49" s="352">
        <v>42.0</v>
      </c>
      <c r="G49" s="27" t="str">
        <f t="shared" si="1"/>
        <v>1B</v>
      </c>
      <c r="I49" s="365" t="str">
        <f t="shared" si="2"/>
        <v>MERLE Thierry</v>
      </c>
      <c r="O49" s="365" t="str">
        <f t="shared" si="3"/>
        <v>CBD 42</v>
      </c>
      <c r="S49" s="29"/>
      <c r="T49" s="357"/>
      <c r="U49" s="358"/>
      <c r="V49" s="36"/>
      <c r="X49" s="365"/>
      <c r="AC49" s="365"/>
      <c r="AH49" s="29"/>
      <c r="AI49" s="341"/>
      <c r="AJ49" s="341"/>
      <c r="AK49" s="341"/>
      <c r="AL49" s="341"/>
      <c r="AM49" s="341"/>
      <c r="AN49" s="341"/>
    </row>
    <row r="50" ht="27.0" hidden="1" customHeight="1">
      <c r="A50" s="341"/>
      <c r="B50" s="341"/>
      <c r="C50" s="341"/>
      <c r="D50" s="341"/>
      <c r="E50" s="352" t="s">
        <v>47</v>
      </c>
      <c r="F50" s="352">
        <v>43.0</v>
      </c>
      <c r="G50" s="20" t="str">
        <f t="shared" si="1"/>
        <v>3C</v>
      </c>
      <c r="I50" s="357" t="str">
        <f t="shared" si="2"/>
        <v>MUNARI Roland</v>
      </c>
      <c r="O50" s="357" t="str">
        <f t="shared" si="3"/>
        <v>CBD 38</v>
      </c>
      <c r="S50" s="22"/>
      <c r="T50" s="357"/>
      <c r="U50" s="358"/>
      <c r="V50" s="35"/>
      <c r="X50" s="357"/>
      <c r="AC50" s="357"/>
      <c r="AH50" s="22"/>
      <c r="AI50" s="341"/>
      <c r="AJ50" s="341"/>
      <c r="AK50" s="341"/>
      <c r="AL50" s="341"/>
      <c r="AM50" s="341"/>
      <c r="AN50" s="341"/>
    </row>
    <row r="51" ht="27.0" hidden="1" customHeight="1">
      <c r="A51" s="341"/>
      <c r="B51" s="341"/>
      <c r="C51" s="341"/>
      <c r="D51" s="341"/>
      <c r="E51" s="352" t="s">
        <v>47</v>
      </c>
      <c r="F51" s="352">
        <v>44.0</v>
      </c>
      <c r="G51" s="27" t="str">
        <f t="shared" si="1"/>
        <v>16B</v>
      </c>
      <c r="I51" s="365" t="str">
        <f t="shared" si="2"/>
        <v>PAPILLON Jacques</v>
      </c>
      <c r="O51" s="365" t="str">
        <f t="shared" si="3"/>
        <v>CBD 01</v>
      </c>
      <c r="S51" s="29"/>
      <c r="T51" s="357"/>
      <c r="U51" s="358"/>
      <c r="V51" s="36"/>
      <c r="X51" s="365"/>
      <c r="AC51" s="365"/>
      <c r="AH51" s="29"/>
      <c r="AI51" s="341"/>
      <c r="AJ51" s="341"/>
      <c r="AK51" s="341"/>
      <c r="AL51" s="341"/>
      <c r="AM51" s="341"/>
      <c r="AN51" s="341"/>
    </row>
    <row r="52" ht="27.0" hidden="1" customHeight="1">
      <c r="A52" s="341"/>
      <c r="B52" s="341"/>
      <c r="C52" s="341"/>
      <c r="D52" s="341"/>
      <c r="E52" s="352" t="s">
        <v>47</v>
      </c>
      <c r="F52" s="352">
        <v>45.0</v>
      </c>
      <c r="G52" s="20" t="str">
        <f t="shared" si="1"/>
        <v>14C</v>
      </c>
      <c r="I52" s="357" t="str">
        <f t="shared" si="2"/>
        <v>PERROD Christophe</v>
      </c>
      <c r="O52" s="357" t="str">
        <f t="shared" si="3"/>
        <v>CBD 01</v>
      </c>
      <c r="S52" s="22"/>
      <c r="T52" s="357"/>
      <c r="U52" s="358"/>
      <c r="V52" s="35"/>
      <c r="X52" s="357"/>
      <c r="AC52" s="357"/>
      <c r="AH52" s="22"/>
      <c r="AI52" s="341"/>
      <c r="AJ52" s="341"/>
      <c r="AK52" s="341"/>
      <c r="AL52" s="341"/>
      <c r="AM52" s="341"/>
      <c r="AN52" s="341"/>
    </row>
    <row r="53" ht="27.0" hidden="1" customHeight="1">
      <c r="A53" s="341"/>
      <c r="B53" s="341"/>
      <c r="C53" s="341"/>
      <c r="D53" s="341"/>
      <c r="E53" s="352" t="s">
        <v>47</v>
      </c>
      <c r="F53" s="352">
        <v>46.0</v>
      </c>
      <c r="G53" s="27" t="str">
        <f t="shared" si="1"/>
        <v>1C</v>
      </c>
      <c r="I53" s="365" t="str">
        <f t="shared" si="2"/>
        <v>POULET Jean</v>
      </c>
      <c r="O53" s="365" t="str">
        <f t="shared" si="3"/>
        <v>CBD 38</v>
      </c>
      <c r="S53" s="29"/>
      <c r="T53" s="357"/>
      <c r="U53" s="358"/>
      <c r="V53" s="36"/>
      <c r="X53" s="365"/>
      <c r="AC53" s="365"/>
      <c r="AH53" s="29"/>
      <c r="AI53" s="341"/>
      <c r="AJ53" s="341"/>
      <c r="AK53" s="341"/>
      <c r="AL53" s="341"/>
      <c r="AM53" s="341"/>
      <c r="AN53" s="341"/>
    </row>
    <row r="54" ht="27.0" hidden="1" customHeight="1">
      <c r="A54" s="341"/>
      <c r="B54" s="341"/>
      <c r="C54" s="341"/>
      <c r="D54" s="341"/>
      <c r="E54" s="352" t="s">
        <v>47</v>
      </c>
      <c r="F54" s="352">
        <v>47.0</v>
      </c>
      <c r="G54" s="20" t="str">
        <f t="shared" si="1"/>
        <v>4C</v>
      </c>
      <c r="I54" s="357" t="str">
        <f t="shared" si="2"/>
        <v>PRIETO David</v>
      </c>
      <c r="O54" s="357" t="str">
        <f t="shared" si="3"/>
        <v>CBD 09</v>
      </c>
      <c r="S54" s="22"/>
      <c r="T54" s="357"/>
      <c r="U54" s="358"/>
      <c r="V54" s="35"/>
      <c r="X54" s="357"/>
      <c r="AC54" s="357"/>
      <c r="AH54" s="22"/>
      <c r="AI54" s="341"/>
      <c r="AJ54" s="341"/>
      <c r="AK54" s="341"/>
      <c r="AL54" s="341"/>
      <c r="AM54" s="341"/>
      <c r="AN54" s="341"/>
    </row>
    <row r="55" ht="27.0" hidden="1" customHeight="1">
      <c r="A55" s="341"/>
      <c r="B55" s="341"/>
      <c r="C55" s="341"/>
      <c r="D55" s="341"/>
      <c r="E55" s="352" t="s">
        <v>47</v>
      </c>
      <c r="F55" s="352">
        <v>48.0</v>
      </c>
      <c r="G55" s="27" t="str">
        <f t="shared" si="1"/>
        <v>14A</v>
      </c>
      <c r="I55" s="365" t="str">
        <f t="shared" si="2"/>
        <v>ROBERT Jérôme</v>
      </c>
      <c r="O55" s="365" t="str">
        <f t="shared" si="3"/>
        <v>CBD 72</v>
      </c>
      <c r="S55" s="29"/>
      <c r="T55" s="357"/>
      <c r="U55" s="358"/>
      <c r="V55" s="36"/>
      <c r="X55" s="365"/>
      <c r="AC55" s="365"/>
      <c r="AH55" s="29"/>
      <c r="AI55" s="341"/>
      <c r="AJ55" s="341"/>
      <c r="AK55" s="341"/>
      <c r="AL55" s="341"/>
      <c r="AM55" s="341"/>
      <c r="AN55" s="341"/>
    </row>
    <row r="56" ht="27.0" hidden="1" customHeight="1">
      <c r="A56" s="341"/>
      <c r="B56" s="341"/>
      <c r="C56" s="341"/>
      <c r="D56" s="341"/>
      <c r="E56" s="352" t="s">
        <v>47</v>
      </c>
      <c r="F56" s="352">
        <v>49.0</v>
      </c>
      <c r="G56" s="20" t="str">
        <f t="shared" si="1"/>
        <v>2B</v>
      </c>
      <c r="I56" s="357" t="str">
        <f t="shared" si="2"/>
        <v>ROUX Thierry</v>
      </c>
      <c r="O56" s="357" t="str">
        <f t="shared" si="3"/>
        <v>CBD 63</v>
      </c>
      <c r="S56" s="22"/>
      <c r="T56" s="357"/>
      <c r="U56" s="358"/>
      <c r="V56" s="35"/>
      <c r="X56" s="357"/>
      <c r="AC56" s="357"/>
      <c r="AH56" s="22"/>
      <c r="AI56" s="341"/>
      <c r="AJ56" s="341"/>
      <c r="AK56" s="341"/>
      <c r="AL56" s="341"/>
      <c r="AM56" s="341"/>
      <c r="AN56" s="341"/>
    </row>
    <row r="57" ht="27.0" hidden="1" customHeight="1">
      <c r="A57" s="341"/>
      <c r="B57" s="341"/>
      <c r="C57" s="341"/>
      <c r="D57" s="341"/>
      <c r="E57" s="352" t="s">
        <v>47</v>
      </c>
      <c r="F57" s="352">
        <v>50.0</v>
      </c>
      <c r="G57" s="27" t="str">
        <f t="shared" si="1"/>
        <v>5B</v>
      </c>
      <c r="I57" s="365" t="str">
        <f t="shared" si="2"/>
        <v>SAUSSAC Jérémy</v>
      </c>
      <c r="O57" s="365" t="str">
        <f t="shared" si="3"/>
        <v>CBD 34</v>
      </c>
      <c r="S57" s="29"/>
      <c r="T57" s="357"/>
      <c r="U57" s="358"/>
      <c r="V57" s="36"/>
      <c r="X57" s="365"/>
      <c r="AC57" s="365"/>
      <c r="AH57" s="29"/>
      <c r="AI57" s="341"/>
      <c r="AJ57" s="341"/>
      <c r="AK57" s="341"/>
      <c r="AL57" s="341"/>
      <c r="AM57" s="341"/>
      <c r="AN57" s="341"/>
    </row>
    <row r="58" ht="27.0" hidden="1" customHeight="1">
      <c r="A58" s="341"/>
      <c r="B58" s="341"/>
      <c r="C58" s="341"/>
      <c r="D58" s="341"/>
      <c r="E58" s="352" t="s">
        <v>47</v>
      </c>
      <c r="F58" s="352">
        <v>51.0</v>
      </c>
      <c r="G58" s="20" t="str">
        <f t="shared" si="1"/>
        <v>3A</v>
      </c>
      <c r="I58" s="357" t="str">
        <f t="shared" si="2"/>
        <v>SEARD Chrstian</v>
      </c>
      <c r="O58" s="357" t="str">
        <f t="shared" si="3"/>
        <v>CBD 04/05</v>
      </c>
      <c r="S58" s="22"/>
      <c r="T58" s="357"/>
      <c r="U58" s="358"/>
      <c r="V58" s="35"/>
      <c r="X58" s="357"/>
      <c r="AC58" s="357"/>
      <c r="AH58" s="22"/>
      <c r="AI58" s="341"/>
      <c r="AJ58" s="341"/>
      <c r="AK58" s="341"/>
      <c r="AL58" s="341"/>
      <c r="AM58" s="341"/>
      <c r="AN58" s="341"/>
    </row>
    <row r="59" ht="27.0" hidden="1" customHeight="1">
      <c r="A59" s="341"/>
      <c r="B59" s="341"/>
      <c r="C59" s="341"/>
      <c r="D59" s="341"/>
      <c r="E59" s="352" t="s">
        <v>47</v>
      </c>
      <c r="F59" s="352">
        <v>52.0</v>
      </c>
      <c r="G59" s="27" t="str">
        <f t="shared" si="1"/>
        <v>14B</v>
      </c>
      <c r="I59" s="365" t="str">
        <f t="shared" si="2"/>
        <v>SPECHT Franck</v>
      </c>
      <c r="O59" s="365" t="str">
        <f t="shared" si="3"/>
        <v>CBD 33</v>
      </c>
      <c r="S59" s="29"/>
      <c r="T59" s="357"/>
      <c r="U59" s="358"/>
      <c r="V59" s="36"/>
      <c r="X59" s="365"/>
      <c r="AC59" s="365"/>
      <c r="AH59" s="29"/>
      <c r="AI59" s="341"/>
      <c r="AJ59" s="341"/>
      <c r="AK59" s="341"/>
      <c r="AL59" s="341"/>
      <c r="AM59" s="341"/>
      <c r="AN59" s="341"/>
    </row>
    <row r="60" ht="27.0" hidden="1" customHeight="1">
      <c r="A60" s="341"/>
      <c r="B60" s="341"/>
      <c r="C60" s="341"/>
      <c r="D60" s="341"/>
      <c r="E60" s="352" t="s">
        <v>47</v>
      </c>
      <c r="F60" s="352">
        <v>53.0</v>
      </c>
      <c r="G60" s="20" t="str">
        <f t="shared" si="1"/>
        <v>4B</v>
      </c>
      <c r="I60" s="357" t="str">
        <f t="shared" si="2"/>
        <v>SUERY Sébastien</v>
      </c>
      <c r="O60" s="357" t="str">
        <f t="shared" si="3"/>
        <v>CBD 38</v>
      </c>
      <c r="S60" s="22"/>
      <c r="T60" s="357"/>
      <c r="U60" s="358"/>
      <c r="V60" s="35"/>
      <c r="X60" s="357"/>
      <c r="AC60" s="357"/>
      <c r="AH60" s="22"/>
      <c r="AI60" s="341"/>
      <c r="AJ60" s="341"/>
      <c r="AK60" s="341"/>
      <c r="AL60" s="341"/>
      <c r="AM60" s="341"/>
      <c r="AN60" s="341"/>
    </row>
    <row r="61" ht="27.0" hidden="1" customHeight="1">
      <c r="A61" s="341"/>
      <c r="B61" s="341"/>
      <c r="C61" s="341"/>
      <c r="D61" s="341"/>
      <c r="E61" s="352" t="s">
        <v>47</v>
      </c>
      <c r="F61" s="352">
        <v>54.0</v>
      </c>
      <c r="G61" s="27" t="str">
        <f t="shared" si="1"/>
        <v>6C</v>
      </c>
      <c r="I61" s="365" t="str">
        <f t="shared" si="2"/>
        <v>TERRIER Damien</v>
      </c>
      <c r="O61" s="365" t="str">
        <f t="shared" si="3"/>
        <v>CBD 71</v>
      </c>
      <c r="S61" s="29"/>
      <c r="T61" s="357"/>
      <c r="U61" s="358"/>
      <c r="V61" s="36"/>
      <c r="X61" s="365"/>
      <c r="AC61" s="365"/>
      <c r="AH61" s="29"/>
      <c r="AI61" s="341"/>
      <c r="AJ61" s="341"/>
      <c r="AK61" s="341"/>
      <c r="AL61" s="341"/>
      <c r="AM61" s="341"/>
      <c r="AN61" s="341"/>
    </row>
    <row r="62" ht="27.0" hidden="1" customHeight="1">
      <c r="A62" s="341"/>
      <c r="B62" s="341"/>
      <c r="C62" s="341"/>
      <c r="D62" s="341"/>
      <c r="E62" s="352" t="s">
        <v>47</v>
      </c>
      <c r="F62" s="352">
        <v>55.0</v>
      </c>
      <c r="G62" s="20" t="str">
        <f t="shared" si="1"/>
        <v>11B</v>
      </c>
      <c r="I62" s="357" t="str">
        <f t="shared" si="2"/>
        <v>TROUILLAS David</v>
      </c>
      <c r="O62" s="357" t="str">
        <f t="shared" si="3"/>
        <v>CBD 07</v>
      </c>
      <c r="S62" s="22"/>
      <c r="T62" s="357"/>
      <c r="U62" s="358"/>
      <c r="V62" s="35"/>
      <c r="X62" s="357"/>
      <c r="AC62" s="357"/>
      <c r="AH62" s="22"/>
      <c r="AI62" s="341"/>
      <c r="AJ62" s="341"/>
      <c r="AK62" s="341"/>
      <c r="AL62" s="341"/>
      <c r="AM62" s="341"/>
      <c r="AN62" s="341"/>
    </row>
    <row r="63" ht="27.0" hidden="1" customHeight="1">
      <c r="A63" s="341"/>
      <c r="B63" s="341"/>
      <c r="C63" s="341"/>
      <c r="D63" s="341"/>
      <c r="E63" s="352" t="s">
        <v>47</v>
      </c>
      <c r="F63" s="352">
        <v>56.0</v>
      </c>
      <c r="G63" s="27" t="str">
        <f t="shared" si="1"/>
        <v>6A</v>
      </c>
      <c r="I63" s="365" t="str">
        <f t="shared" si="2"/>
        <v>VIOLLEAU Joël</v>
      </c>
      <c r="O63" s="365" t="str">
        <f t="shared" si="3"/>
        <v>CBD 79</v>
      </c>
      <c r="S63" s="29"/>
      <c r="T63" s="357"/>
      <c r="U63" s="358"/>
      <c r="V63" s="36"/>
      <c r="X63" s="365"/>
      <c r="AC63" s="365"/>
      <c r="AH63" s="29"/>
      <c r="AI63" s="341"/>
      <c r="AJ63" s="341"/>
      <c r="AK63" s="341"/>
      <c r="AL63" s="341"/>
      <c r="AM63" s="341"/>
      <c r="AN63" s="341"/>
    </row>
    <row r="64" ht="27.0" hidden="1" customHeight="1">
      <c r="A64" s="341"/>
      <c r="B64" s="341"/>
      <c r="C64" s="341"/>
      <c r="D64" s="341"/>
      <c r="E64" s="352" t="s">
        <v>47</v>
      </c>
      <c r="F64" s="352">
        <v>57.0</v>
      </c>
      <c r="G64" s="20" t="str">
        <f t="shared" si="1"/>
        <v>9D</v>
      </c>
      <c r="I64" s="357" t="str">
        <f t="shared" si="2"/>
        <v>Office</v>
      </c>
      <c r="O64" s="357" t="str">
        <f t="shared" si="3"/>
        <v/>
      </c>
      <c r="S64" s="22"/>
      <c r="T64" s="357"/>
      <c r="U64" s="358"/>
      <c r="V64" s="35"/>
      <c r="X64" s="357"/>
      <c r="AC64" s="357"/>
      <c r="AH64" s="22"/>
      <c r="AI64" s="341"/>
      <c r="AJ64" s="341"/>
      <c r="AK64" s="341"/>
      <c r="AL64" s="341"/>
      <c r="AM64" s="341"/>
      <c r="AN64" s="341"/>
    </row>
    <row r="65" ht="27.0" hidden="1" customHeight="1">
      <c r="A65" s="341"/>
      <c r="B65" s="341"/>
      <c r="C65" s="341"/>
      <c r="D65" s="341"/>
      <c r="E65" s="352" t="s">
        <v>47</v>
      </c>
      <c r="F65" s="352">
        <v>58.0</v>
      </c>
      <c r="G65" s="27" t="str">
        <f t="shared" si="1"/>
        <v>10D</v>
      </c>
      <c r="I65" s="365" t="str">
        <f t="shared" si="2"/>
        <v>Office</v>
      </c>
      <c r="O65" s="365" t="str">
        <f t="shared" si="3"/>
        <v/>
      </c>
      <c r="S65" s="29"/>
      <c r="T65" s="357"/>
      <c r="U65" s="358"/>
      <c r="V65" s="36"/>
      <c r="X65" s="365"/>
      <c r="AC65" s="365"/>
      <c r="AH65" s="29"/>
      <c r="AI65" s="341"/>
      <c r="AJ65" s="341"/>
      <c r="AK65" s="341"/>
      <c r="AL65" s="341"/>
      <c r="AM65" s="341"/>
      <c r="AN65" s="341"/>
    </row>
    <row r="66" ht="27.0" hidden="1" customHeight="1">
      <c r="A66" s="341"/>
      <c r="B66" s="341"/>
      <c r="C66" s="341"/>
      <c r="D66" s="341"/>
      <c r="E66" s="352" t="s">
        <v>47</v>
      </c>
      <c r="F66" s="352">
        <v>59.0</v>
      </c>
      <c r="G66" s="20" t="str">
        <f t="shared" si="1"/>
        <v>11D</v>
      </c>
      <c r="I66" s="357" t="str">
        <f t="shared" si="2"/>
        <v>Office</v>
      </c>
      <c r="O66" s="357" t="str">
        <f t="shared" si="3"/>
        <v/>
      </c>
      <c r="S66" s="22"/>
      <c r="T66" s="357"/>
      <c r="U66" s="358"/>
      <c r="V66" s="35"/>
      <c r="X66" s="357"/>
      <c r="AC66" s="357"/>
      <c r="AH66" s="22"/>
      <c r="AI66" s="341"/>
      <c r="AJ66" s="341"/>
      <c r="AK66" s="341"/>
      <c r="AL66" s="341"/>
      <c r="AM66" s="341"/>
      <c r="AN66" s="341"/>
    </row>
    <row r="67" ht="27.0" hidden="1" customHeight="1">
      <c r="A67" s="341"/>
      <c r="B67" s="341"/>
      <c r="C67" s="341"/>
      <c r="D67" s="341"/>
      <c r="E67" s="352" t="s">
        <v>47</v>
      </c>
      <c r="F67" s="352">
        <v>60.0</v>
      </c>
      <c r="G67" s="27" t="str">
        <f t="shared" si="1"/>
        <v>12D</v>
      </c>
      <c r="I67" s="365" t="str">
        <f t="shared" si="2"/>
        <v>Office</v>
      </c>
      <c r="O67" s="365" t="str">
        <f t="shared" si="3"/>
        <v/>
      </c>
      <c r="S67" s="29"/>
      <c r="T67" s="357"/>
      <c r="U67" s="358"/>
      <c r="V67" s="36"/>
      <c r="X67" s="365"/>
      <c r="AC67" s="365"/>
      <c r="AH67" s="29"/>
      <c r="AI67" s="341"/>
      <c r="AJ67" s="341"/>
      <c r="AK67" s="341"/>
      <c r="AL67" s="341"/>
      <c r="AM67" s="341"/>
      <c r="AN67" s="341"/>
    </row>
    <row r="68" ht="27.0" hidden="1" customHeight="1">
      <c r="A68" s="341"/>
      <c r="B68" s="341"/>
      <c r="C68" s="341"/>
      <c r="D68" s="341"/>
      <c r="E68" s="352" t="s">
        <v>47</v>
      </c>
      <c r="F68" s="352">
        <v>61.0</v>
      </c>
      <c r="G68" s="20" t="str">
        <f t="shared" si="1"/>
        <v>13D</v>
      </c>
      <c r="I68" s="357" t="str">
        <f t="shared" si="2"/>
        <v>Office</v>
      </c>
      <c r="O68" s="357" t="str">
        <f t="shared" si="3"/>
        <v/>
      </c>
      <c r="S68" s="22"/>
      <c r="T68" s="357"/>
      <c r="U68" s="358"/>
      <c r="V68" s="35"/>
      <c r="X68" s="357"/>
      <c r="AC68" s="357"/>
      <c r="AH68" s="22"/>
      <c r="AI68" s="341"/>
      <c r="AJ68" s="341"/>
      <c r="AK68" s="341"/>
      <c r="AL68" s="341"/>
      <c r="AM68" s="341"/>
      <c r="AN68" s="341"/>
    </row>
    <row r="69" ht="27.0" hidden="1" customHeight="1">
      <c r="A69" s="341"/>
      <c r="B69" s="341"/>
      <c r="C69" s="341"/>
      <c r="D69" s="341"/>
      <c r="E69" s="352" t="s">
        <v>47</v>
      </c>
      <c r="F69" s="352">
        <v>62.0</v>
      </c>
      <c r="G69" s="27" t="str">
        <f t="shared" si="1"/>
        <v>14D</v>
      </c>
      <c r="I69" s="365" t="str">
        <f t="shared" si="2"/>
        <v>Office</v>
      </c>
      <c r="O69" s="365" t="str">
        <f t="shared" si="3"/>
        <v/>
      </c>
      <c r="S69" s="29"/>
      <c r="T69" s="357"/>
      <c r="U69" s="358"/>
      <c r="V69" s="36"/>
      <c r="X69" s="365"/>
      <c r="AC69" s="365"/>
      <c r="AH69" s="29"/>
      <c r="AI69" s="341"/>
      <c r="AJ69" s="341"/>
      <c r="AK69" s="341"/>
      <c r="AL69" s="341"/>
      <c r="AM69" s="341"/>
      <c r="AN69" s="341"/>
    </row>
    <row r="70" ht="27.0" hidden="1" customHeight="1">
      <c r="A70" s="341"/>
      <c r="B70" s="341"/>
      <c r="C70" s="341"/>
      <c r="D70" s="341"/>
      <c r="E70" s="352" t="s">
        <v>47</v>
      </c>
      <c r="F70" s="352">
        <v>63.0</v>
      </c>
      <c r="G70" s="20" t="str">
        <f t="shared" si="1"/>
        <v>15D</v>
      </c>
      <c r="I70" s="357" t="str">
        <f t="shared" si="2"/>
        <v>Office</v>
      </c>
      <c r="O70" s="357" t="str">
        <f t="shared" si="3"/>
        <v/>
      </c>
      <c r="S70" s="22"/>
      <c r="T70" s="357"/>
      <c r="U70" s="358"/>
      <c r="V70" s="35"/>
      <c r="X70" s="357"/>
      <c r="AC70" s="357"/>
      <c r="AH70" s="22"/>
      <c r="AI70" s="341"/>
      <c r="AJ70" s="341"/>
      <c r="AK70" s="341"/>
      <c r="AL70" s="341"/>
      <c r="AM70" s="341"/>
      <c r="AN70" s="341"/>
    </row>
    <row r="71" ht="27.0" hidden="1" customHeight="1">
      <c r="A71" s="341"/>
      <c r="B71" s="341"/>
      <c r="C71" s="341"/>
      <c r="D71" s="341"/>
      <c r="E71" s="352" t="s">
        <v>47</v>
      </c>
      <c r="F71" s="352">
        <v>64.0</v>
      </c>
      <c r="G71" s="27" t="str">
        <f t="shared" si="1"/>
        <v>16D</v>
      </c>
      <c r="I71" s="365" t="str">
        <f t="shared" si="2"/>
        <v>Office</v>
      </c>
      <c r="O71" s="365" t="str">
        <f t="shared" si="3"/>
        <v/>
      </c>
      <c r="S71" s="29"/>
      <c r="T71" s="357"/>
      <c r="U71" s="358"/>
      <c r="V71" s="36"/>
      <c r="X71" s="365"/>
      <c r="AC71" s="365"/>
      <c r="AH71" s="29"/>
      <c r="AI71" s="341"/>
      <c r="AJ71" s="341"/>
      <c r="AK71" s="341"/>
      <c r="AL71" s="341"/>
      <c r="AM71" s="341"/>
      <c r="AN71" s="341"/>
    </row>
    <row r="72" ht="27.0" customHeight="1">
      <c r="A72" s="341"/>
      <c r="B72" s="341"/>
      <c r="C72" s="341"/>
      <c r="D72" s="341"/>
      <c r="E72" s="341"/>
      <c r="F72" s="341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41"/>
      <c r="U72" s="341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41"/>
      <c r="AJ72" s="341"/>
      <c r="AK72" s="341"/>
      <c r="AL72" s="341"/>
      <c r="AM72" s="341"/>
      <c r="AN72" s="341"/>
    </row>
    <row r="73" ht="27.0" customHeight="1">
      <c r="A73" s="38" t="s">
        <v>48</v>
      </c>
    </row>
    <row r="74" ht="27.0" customHeight="1">
      <c r="A74" s="367"/>
      <c r="B74" s="40" t="s">
        <v>49</v>
      </c>
      <c r="C74" s="41"/>
      <c r="D74" s="41"/>
      <c r="E74" s="41"/>
      <c r="F74" s="41"/>
      <c r="G74" s="41"/>
      <c r="H74" s="41"/>
      <c r="I74" s="41"/>
      <c r="J74" s="367"/>
      <c r="K74" s="367"/>
      <c r="L74" s="42" t="s">
        <v>50</v>
      </c>
      <c r="M74" s="43"/>
      <c r="N74" s="43"/>
      <c r="O74" s="43"/>
      <c r="P74" s="43"/>
      <c r="Q74" s="43"/>
      <c r="R74" s="43"/>
      <c r="S74" s="43"/>
      <c r="T74" s="367"/>
      <c r="U74" s="367"/>
      <c r="V74" s="44" t="s">
        <v>51</v>
      </c>
      <c r="W74" s="45"/>
      <c r="X74" s="45"/>
      <c r="Y74" s="45"/>
      <c r="Z74" s="45"/>
      <c r="AA74" s="45"/>
      <c r="AB74" s="45"/>
      <c r="AC74" s="45"/>
      <c r="AD74" s="367"/>
      <c r="AE74" s="367"/>
      <c r="AF74" s="46" t="s">
        <v>52</v>
      </c>
      <c r="AG74" s="47"/>
      <c r="AH74" s="47"/>
      <c r="AI74" s="47"/>
      <c r="AJ74" s="47"/>
      <c r="AK74" s="47"/>
      <c r="AL74" s="47"/>
      <c r="AM74" s="47"/>
      <c r="AN74" s="367"/>
    </row>
    <row r="75" ht="27.0" customHeight="1">
      <c r="A75" s="368"/>
      <c r="B75" s="49" t="s">
        <v>53</v>
      </c>
      <c r="C75" s="368"/>
      <c r="D75" s="368"/>
      <c r="E75" s="368"/>
      <c r="F75" s="368"/>
      <c r="G75" s="368"/>
      <c r="H75" s="369" t="s">
        <v>54</v>
      </c>
      <c r="I75" s="370" t="s">
        <v>55</v>
      </c>
      <c r="J75" s="368"/>
      <c r="K75" s="368"/>
      <c r="L75" s="52" t="str">
        <f>B75</f>
        <v>PARTIE 1 : 08H00 - 09H30</v>
      </c>
      <c r="M75" s="368"/>
      <c r="N75" s="368"/>
      <c r="O75" s="368"/>
      <c r="P75" s="368"/>
      <c r="Q75" s="368"/>
      <c r="R75" s="369" t="s">
        <v>54</v>
      </c>
      <c r="S75" s="370" t="s">
        <v>55</v>
      </c>
      <c r="T75" s="368"/>
      <c r="U75" s="368"/>
      <c r="V75" s="53" t="str">
        <f>B75</f>
        <v>PARTIE 1 : 08H00 - 09H30</v>
      </c>
      <c r="W75" s="368"/>
      <c r="X75" s="368"/>
      <c r="Y75" s="368"/>
      <c r="Z75" s="368"/>
      <c r="AA75" s="368"/>
      <c r="AB75" s="369" t="s">
        <v>54</v>
      </c>
      <c r="AC75" s="370" t="s">
        <v>55</v>
      </c>
      <c r="AD75" s="368"/>
      <c r="AE75" s="368"/>
      <c r="AF75" s="54" t="str">
        <f>B75</f>
        <v>PARTIE 1 : 08H00 - 09H30</v>
      </c>
      <c r="AG75" s="368"/>
      <c r="AH75" s="368"/>
      <c r="AI75" s="368"/>
      <c r="AJ75" s="368"/>
      <c r="AK75" s="368"/>
      <c r="AL75" s="369" t="s">
        <v>54</v>
      </c>
      <c r="AM75" s="370" t="s">
        <v>55</v>
      </c>
      <c r="AN75" s="368"/>
    </row>
    <row r="76" ht="27.0" customHeight="1">
      <c r="A76" s="371" t="s">
        <v>56</v>
      </c>
      <c r="B76" s="56">
        <v>93.0</v>
      </c>
      <c r="C76" s="57" t="str">
        <f>IFERROR(VLOOKUP("1A",$G$8:$N$71,3,FALSE))</f>
        <v>AUJOGUE Philippe</v>
      </c>
      <c r="D76" s="58"/>
      <c r="E76" s="58"/>
      <c r="F76" s="58"/>
      <c r="G76" s="59"/>
      <c r="H76" s="372"/>
      <c r="I76" s="61"/>
      <c r="J76" s="373" t="str">
        <f>C77</f>
        <v>MERLE Thierry</v>
      </c>
      <c r="K76" s="371" t="s">
        <v>56</v>
      </c>
      <c r="L76" s="63">
        <v>94.0</v>
      </c>
      <c r="M76" s="64" t="str">
        <f>IFERROR(VLOOKUP("2A",$G$8:$N$71,3,FALSE))</f>
        <v>BELEZY Gérard</v>
      </c>
      <c r="N76" s="65"/>
      <c r="O76" s="65"/>
      <c r="P76" s="65"/>
      <c r="Q76" s="66"/>
      <c r="R76" s="374"/>
      <c r="S76" s="68"/>
      <c r="T76" s="373" t="str">
        <f>M77</f>
        <v>ROUX Thierry</v>
      </c>
      <c r="U76" s="371" t="s">
        <v>56</v>
      </c>
      <c r="V76" s="69">
        <v>95.0</v>
      </c>
      <c r="W76" s="70" t="str">
        <f>IFERROR(VLOOKUP("3A",$G$8:$N$71,3,FALSE))</f>
        <v>SEARD Chrstian</v>
      </c>
      <c r="X76" s="71"/>
      <c r="Y76" s="71"/>
      <c r="Z76" s="71"/>
      <c r="AA76" s="72"/>
      <c r="AB76" s="375"/>
      <c r="AC76" s="74"/>
      <c r="AD76" s="373" t="str">
        <f>W77</f>
        <v>ARMAND Christophe</v>
      </c>
      <c r="AE76" s="371"/>
      <c r="AF76" s="75">
        <v>96.0</v>
      </c>
      <c r="AG76" s="76" t="str">
        <f>IFERROR(VLOOKUP("4A",$G$8:$N$71,3,FALSE))</f>
        <v>DHOTE Pascal</v>
      </c>
      <c r="AH76" s="77"/>
      <c r="AI76" s="77"/>
      <c r="AJ76" s="77"/>
      <c r="AK76" s="78"/>
      <c r="AL76" s="376"/>
      <c r="AM76" s="80"/>
      <c r="AN76" s="373" t="str">
        <f>AG77</f>
        <v>SUERY Sébastien</v>
      </c>
    </row>
    <row r="77" ht="27.0" customHeight="1">
      <c r="A77" s="371" t="s">
        <v>56</v>
      </c>
      <c r="B77" s="81"/>
      <c r="C77" s="82" t="str">
        <f>IFERROR(VLOOKUP("1B",$G$8:$N$71,3,FALSE))</f>
        <v>MERLE Thierry</v>
      </c>
      <c r="D77" s="83"/>
      <c r="E77" s="83"/>
      <c r="F77" s="83"/>
      <c r="G77" s="84"/>
      <c r="H77" s="377"/>
      <c r="I77" s="86"/>
      <c r="J77" s="373" t="str">
        <f>C76</f>
        <v>AUJOGUE Philippe</v>
      </c>
      <c r="K77" s="371" t="s">
        <v>56</v>
      </c>
      <c r="L77" s="87"/>
      <c r="M77" s="88" t="str">
        <f>IFERROR(VLOOKUP("2B",$G$8:$N$71,3,FALSE))</f>
        <v>ROUX Thierry</v>
      </c>
      <c r="N77" s="89"/>
      <c r="O77" s="89"/>
      <c r="P77" s="89"/>
      <c r="Q77" s="90"/>
      <c r="R77" s="378"/>
      <c r="S77" s="92"/>
      <c r="T77" s="373" t="str">
        <f>M76</f>
        <v>BELEZY Gérard</v>
      </c>
      <c r="U77" s="371" t="s">
        <v>56</v>
      </c>
      <c r="V77" s="93"/>
      <c r="W77" s="94" t="str">
        <f>IFERROR(VLOOKUP("3B",$G$8:$N$71,3,FALSE))</f>
        <v>ARMAND Christophe</v>
      </c>
      <c r="X77" s="95"/>
      <c r="Y77" s="95"/>
      <c r="Z77" s="95"/>
      <c r="AA77" s="96"/>
      <c r="AB77" s="379"/>
      <c r="AC77" s="98"/>
      <c r="AD77" s="373" t="str">
        <f>W76</f>
        <v>SEARD Chrstian</v>
      </c>
      <c r="AE77" s="371"/>
      <c r="AF77" s="99"/>
      <c r="AG77" s="100" t="str">
        <f>IFERROR(VLOOKUP("4B",$G$8:$N$71,3,FALSE))</f>
        <v>SUERY Sébastien</v>
      </c>
      <c r="AH77" s="101"/>
      <c r="AI77" s="101"/>
      <c r="AJ77" s="101"/>
      <c r="AK77" s="102"/>
      <c r="AL77" s="380"/>
      <c r="AM77" s="104"/>
      <c r="AN77" s="373" t="str">
        <f>AG76</f>
        <v>DHOTE Pascal</v>
      </c>
    </row>
    <row r="78" ht="27.0" customHeight="1">
      <c r="A78" s="371" t="s">
        <v>57</v>
      </c>
      <c r="B78" s="105"/>
      <c r="C78" s="106" t="str">
        <f>IFERROR(VLOOKUP("1C",$G$8:$N$71,3,FALSE))</f>
        <v>POULET Jean</v>
      </c>
      <c r="G78" s="107"/>
      <c r="H78" s="381"/>
      <c r="I78" s="109">
        <v>13.0</v>
      </c>
      <c r="J78" s="373" t="str">
        <f>C79</f>
        <v>Office</v>
      </c>
      <c r="K78" s="371" t="s">
        <v>57</v>
      </c>
      <c r="L78" s="110"/>
      <c r="M78" s="106" t="str">
        <f>IFERROR(VLOOKUP("2C",$G$8:$N$71,3,FALSE))</f>
        <v>CZEKALA Philippe</v>
      </c>
      <c r="Q78" s="107"/>
      <c r="R78" s="381"/>
      <c r="S78" s="111">
        <v>13.0</v>
      </c>
      <c r="T78" s="373" t="str">
        <f>M79</f>
        <v>Office</v>
      </c>
      <c r="U78" s="371" t="s">
        <v>57</v>
      </c>
      <c r="V78" s="112"/>
      <c r="W78" s="106" t="str">
        <f>IFERROR(VLOOKUP("3C",$G$8:$N$71,3,FALSE))</f>
        <v>MUNARI Roland</v>
      </c>
      <c r="AA78" s="107"/>
      <c r="AB78" s="381"/>
      <c r="AC78" s="113">
        <v>13.0</v>
      </c>
      <c r="AD78" s="373" t="str">
        <f>W79</f>
        <v>Office</v>
      </c>
      <c r="AE78" s="371"/>
      <c r="AF78" s="114"/>
      <c r="AG78" s="106" t="str">
        <f>IFERROR(VLOOKUP("4C",$G$8:$N$71,3,FALSE))</f>
        <v>PRIETO David</v>
      </c>
      <c r="AK78" s="107"/>
      <c r="AL78" s="381"/>
      <c r="AM78" s="115">
        <v>13.0</v>
      </c>
      <c r="AN78" s="373" t="str">
        <f>AG79</f>
        <v>Office</v>
      </c>
    </row>
    <row r="79" ht="27.0" customHeight="1">
      <c r="A79" s="371" t="s">
        <v>57</v>
      </c>
      <c r="B79" s="116"/>
      <c r="C79" s="117" t="str">
        <f>IFERROR(VLOOKUP("1D",$G$8:$N$71,3,FALSE))</f>
        <v>Office</v>
      </c>
      <c r="G79" s="118"/>
      <c r="H79" s="382"/>
      <c r="I79" s="120">
        <v>7.0</v>
      </c>
      <c r="J79" s="373" t="str">
        <f>C78</f>
        <v>POULET Jean</v>
      </c>
      <c r="K79" s="371" t="s">
        <v>57</v>
      </c>
      <c r="L79" s="121"/>
      <c r="M79" s="122" t="str">
        <f>IFERROR(VLOOKUP("2D",$G$8:$N$71,3,FALSE))</f>
        <v>Office</v>
      </c>
      <c r="N79" s="123"/>
      <c r="O79" s="123"/>
      <c r="P79" s="123"/>
      <c r="Q79" s="124"/>
      <c r="R79" s="383"/>
      <c r="S79" s="126">
        <v>7.0</v>
      </c>
      <c r="T79" s="373" t="str">
        <f>M78</f>
        <v>CZEKALA Philippe</v>
      </c>
      <c r="U79" s="371" t="s">
        <v>57</v>
      </c>
      <c r="V79" s="127"/>
      <c r="W79" s="388" t="str">
        <f>IFERROR(VLOOKUP("3D",$G$8:$N$71,3,FALSE))</f>
        <v>Office</v>
      </c>
      <c r="X79" s="129"/>
      <c r="Y79" s="129"/>
      <c r="Z79" s="129"/>
      <c r="AA79" s="130"/>
      <c r="AB79" s="384"/>
      <c r="AC79" s="132">
        <v>7.0</v>
      </c>
      <c r="AD79" s="373" t="str">
        <f>W78</f>
        <v>MUNARI Roland</v>
      </c>
      <c r="AE79" s="371"/>
      <c r="AF79" s="133"/>
      <c r="AG79" s="134" t="str">
        <f>IFERROR(VLOOKUP("4D",$G$8:$N$71,3,FALSE))</f>
        <v>Office</v>
      </c>
      <c r="AK79" s="135"/>
      <c r="AL79" s="385"/>
      <c r="AM79" s="137">
        <v>7.0</v>
      </c>
      <c r="AN79" s="373" t="str">
        <f>AG78</f>
        <v>PRIETO David</v>
      </c>
    </row>
    <row r="80" ht="13.5" customHeight="1">
      <c r="A80" s="138"/>
      <c r="B80" s="139" t="s">
        <v>58</v>
      </c>
      <c r="C80" s="140" t="s">
        <v>5</v>
      </c>
      <c r="D80" s="141"/>
      <c r="E80" s="141"/>
      <c r="F80" s="141"/>
      <c r="G80" s="142"/>
      <c r="H80" s="143" t="s">
        <v>55</v>
      </c>
      <c r="I80" s="144"/>
      <c r="J80" s="145"/>
      <c r="K80" s="138"/>
      <c r="L80" s="146" t="s">
        <v>58</v>
      </c>
      <c r="M80" s="147" t="s">
        <v>5</v>
      </c>
      <c r="N80" s="148"/>
      <c r="O80" s="148"/>
      <c r="P80" s="148"/>
      <c r="Q80" s="149"/>
      <c r="R80" s="150" t="s">
        <v>55</v>
      </c>
      <c r="S80" s="151"/>
      <c r="T80" s="145"/>
      <c r="U80" s="138"/>
      <c r="V80" s="152" t="s">
        <v>58</v>
      </c>
      <c r="W80" s="153" t="s">
        <v>5</v>
      </c>
      <c r="X80" s="154"/>
      <c r="Y80" s="154"/>
      <c r="Z80" s="154"/>
      <c r="AA80" s="155"/>
      <c r="AB80" s="156" t="s">
        <v>55</v>
      </c>
      <c r="AC80" s="157"/>
      <c r="AD80" s="145"/>
      <c r="AE80" s="138"/>
      <c r="AF80" s="158" t="s">
        <v>58</v>
      </c>
      <c r="AG80" s="159" t="s">
        <v>5</v>
      </c>
      <c r="AH80" s="160"/>
      <c r="AI80" s="160"/>
      <c r="AJ80" s="160"/>
      <c r="AK80" s="161"/>
      <c r="AL80" s="162" t="s">
        <v>55</v>
      </c>
      <c r="AM80" s="163"/>
      <c r="AN80" s="145"/>
    </row>
    <row r="81" ht="27.0" customHeight="1">
      <c r="A81" s="145"/>
      <c r="B81" s="49" t="s">
        <v>59</v>
      </c>
      <c r="C81" s="386"/>
      <c r="D81" s="386"/>
      <c r="E81" s="386"/>
      <c r="F81" s="386"/>
      <c r="G81" s="386"/>
      <c r="H81" s="369" t="s">
        <v>54</v>
      </c>
      <c r="I81" s="370" t="s">
        <v>55</v>
      </c>
      <c r="J81" s="145"/>
      <c r="K81" s="145"/>
      <c r="L81" s="166" t="str">
        <f>B81</f>
        <v>PARTIE 2 : 10H15 - 11H45</v>
      </c>
      <c r="M81" s="386"/>
      <c r="N81" s="386"/>
      <c r="O81" s="386"/>
      <c r="P81" s="386"/>
      <c r="Q81" s="386"/>
      <c r="R81" s="369" t="s">
        <v>54</v>
      </c>
      <c r="S81" s="370" t="s">
        <v>55</v>
      </c>
      <c r="T81" s="145"/>
      <c r="U81" s="145"/>
      <c r="V81" s="167" t="str">
        <f>B81</f>
        <v>PARTIE 2 : 10H15 - 11H45</v>
      </c>
      <c r="W81" s="386"/>
      <c r="X81" s="386"/>
      <c r="Y81" s="386"/>
      <c r="Z81" s="386"/>
      <c r="AA81" s="386"/>
      <c r="AB81" s="369" t="s">
        <v>54</v>
      </c>
      <c r="AC81" s="370" t="s">
        <v>55</v>
      </c>
      <c r="AD81" s="145"/>
      <c r="AE81" s="145"/>
      <c r="AF81" s="168" t="str">
        <f>B81</f>
        <v>PARTIE 2 : 10H15 - 11H45</v>
      </c>
      <c r="AG81" s="386"/>
      <c r="AH81" s="386"/>
      <c r="AI81" s="386"/>
      <c r="AJ81" s="386"/>
      <c r="AK81" s="386"/>
      <c r="AL81" s="369" t="s">
        <v>54</v>
      </c>
      <c r="AM81" s="370" t="s">
        <v>55</v>
      </c>
      <c r="AN81" s="145"/>
    </row>
    <row r="82" ht="27.0" customHeight="1">
      <c r="A82" s="371" t="s">
        <v>60</v>
      </c>
      <c r="B82" s="56">
        <v>94.0</v>
      </c>
      <c r="C82" s="473" t="str">
        <f>IF(COUNTBLANK(I76:I79)=0,IF(I76&gt;I77,C76,C77),"-")</f>
        <v>-</v>
      </c>
      <c r="D82" s="58"/>
      <c r="E82" s="58"/>
      <c r="F82" s="58"/>
      <c r="G82" s="59"/>
      <c r="H82" s="372"/>
      <c r="I82" s="61"/>
      <c r="J82" s="373"/>
      <c r="K82" s="371"/>
      <c r="L82" s="63">
        <v>95.0</v>
      </c>
      <c r="M82" s="493" t="str">
        <f>IF(COUNTBLANK(S76:S79)=0,IF(S76&gt;S77,M76,M77),"-")</f>
        <v>-</v>
      </c>
      <c r="N82" s="65"/>
      <c r="O82" s="65"/>
      <c r="P82" s="65"/>
      <c r="Q82" s="66"/>
      <c r="R82" s="374"/>
      <c r="S82" s="68"/>
      <c r="T82" s="373"/>
      <c r="U82" s="371"/>
      <c r="V82" s="69">
        <v>96.0</v>
      </c>
      <c r="W82" s="494" t="str">
        <f>IF(COUNTBLANK(AC76:AC79)=0,IF(AC76&gt;AC77,W76,W77),"-")</f>
        <v>-</v>
      </c>
      <c r="X82" s="71"/>
      <c r="Y82" s="71"/>
      <c r="Z82" s="71"/>
      <c r="AA82" s="72"/>
      <c r="AB82" s="375"/>
      <c r="AC82" s="74"/>
      <c r="AD82" s="373"/>
      <c r="AE82" s="371"/>
      <c r="AF82" s="75">
        <v>97.0</v>
      </c>
      <c r="AG82" s="495" t="str">
        <f>IF(COUNTBLANK(AM76:AM79)=0,IF(AM76&gt;AM77,AG76,AG77),"-")</f>
        <v>-</v>
      </c>
      <c r="AH82" s="77"/>
      <c r="AI82" s="77"/>
      <c r="AJ82" s="77"/>
      <c r="AK82" s="78"/>
      <c r="AL82" s="376"/>
      <c r="AM82" s="80"/>
      <c r="AN82" s="373" t="str">
        <f>AG83</f>
        <v>-</v>
      </c>
    </row>
    <row r="83" ht="27.0" customHeight="1">
      <c r="A83" s="371" t="s">
        <v>60</v>
      </c>
      <c r="B83" s="81"/>
      <c r="C83" s="474" t="str">
        <f>IF(COUNTBLANK(I76:I79)=0,IF(I78&gt;I79,C78,C79),"-")</f>
        <v>-</v>
      </c>
      <c r="D83" s="83"/>
      <c r="E83" s="83"/>
      <c r="F83" s="83"/>
      <c r="G83" s="84"/>
      <c r="H83" s="377"/>
      <c r="I83" s="86"/>
      <c r="J83" s="373"/>
      <c r="K83" s="371"/>
      <c r="L83" s="87"/>
      <c r="M83" s="496" t="str">
        <f>IF(COUNTBLANK(S76:S79)=0,IF(S78&gt;S79,M78,M79),"-")</f>
        <v>-</v>
      </c>
      <c r="N83" s="89"/>
      <c r="O83" s="89"/>
      <c r="P83" s="89"/>
      <c r="Q83" s="90"/>
      <c r="R83" s="378"/>
      <c r="S83" s="92"/>
      <c r="T83" s="373"/>
      <c r="U83" s="371"/>
      <c r="V83" s="93"/>
      <c r="W83" s="497" t="str">
        <f>IF(COUNTBLANK(AC76:AC79)=0,IF(AC78&gt;AC79,W78,W79),"-")</f>
        <v>-</v>
      </c>
      <c r="X83" s="95"/>
      <c r="Y83" s="95"/>
      <c r="Z83" s="95"/>
      <c r="AA83" s="96"/>
      <c r="AB83" s="379"/>
      <c r="AC83" s="98"/>
      <c r="AD83" s="373"/>
      <c r="AE83" s="371"/>
      <c r="AF83" s="99"/>
      <c r="AG83" s="498" t="str">
        <f>IF(COUNTBLANK(AM76:AM79)=0,IF(AM78&gt;AM79,AG78,AG79),"-")</f>
        <v>-</v>
      </c>
      <c r="AH83" s="101"/>
      <c r="AI83" s="101"/>
      <c r="AJ83" s="101"/>
      <c r="AK83" s="102"/>
      <c r="AL83" s="380"/>
      <c r="AM83" s="104"/>
      <c r="AN83" s="373" t="str">
        <f>AG82</f>
        <v>-</v>
      </c>
    </row>
    <row r="84" ht="27.0" customHeight="1">
      <c r="A84" s="371" t="s">
        <v>61</v>
      </c>
      <c r="B84" s="105"/>
      <c r="C84" s="475" t="str">
        <f>IF(COUNTBLANK(I76:I79)=0,IF(I76&gt;I77,C77,C76),"-")</f>
        <v>-</v>
      </c>
      <c r="G84" s="107"/>
      <c r="H84" s="381"/>
      <c r="I84" s="109"/>
      <c r="J84" s="373" t="str">
        <f>C85</f>
        <v>Office</v>
      </c>
      <c r="K84" s="371" t="s">
        <v>61</v>
      </c>
      <c r="L84" s="110"/>
      <c r="M84" s="475" t="str">
        <f>IF(COUNTBLANK(S76:S79)=0,IF(S76&gt;S77,M77,M76),"-")</f>
        <v>-</v>
      </c>
      <c r="Q84" s="107"/>
      <c r="R84" s="381"/>
      <c r="S84" s="111"/>
      <c r="T84" s="373" t="str">
        <f>M85</f>
        <v>Office</v>
      </c>
      <c r="U84" s="371" t="s">
        <v>61</v>
      </c>
      <c r="V84" s="112"/>
      <c r="W84" s="475" t="str">
        <f>IF(COUNTBLANK(AC76:AC79)=0,IF(AC76&gt;AC77,W77,W76),"-")</f>
        <v>-</v>
      </c>
      <c r="AA84" s="107"/>
      <c r="AB84" s="381"/>
      <c r="AC84" s="113"/>
      <c r="AD84" s="373" t="str">
        <f>W85</f>
        <v>Office</v>
      </c>
      <c r="AE84" s="371"/>
      <c r="AF84" s="114"/>
      <c r="AG84" s="475" t="str">
        <f>IF(COUNTBLANK(AM76:AM79)=0,IF(AM76&gt;AM77,AG77,AG76),"-")</f>
        <v>-</v>
      </c>
      <c r="AK84" s="107"/>
      <c r="AL84" s="381"/>
      <c r="AM84" s="115"/>
      <c r="AN84" s="373" t="str">
        <f>AG85</f>
        <v>Office</v>
      </c>
    </row>
    <row r="85" ht="27.0" customHeight="1">
      <c r="A85" s="371" t="s">
        <v>61</v>
      </c>
      <c r="B85" s="116"/>
      <c r="C85" s="611" t="str">
        <f>IFERROR(VLOOKUP("1D",$G$8:$N$71,3,FALSE))</f>
        <v>Office</v>
      </c>
      <c r="G85" s="118"/>
      <c r="H85" s="387"/>
      <c r="I85" s="173"/>
      <c r="J85" s="373" t="str">
        <f>C84</f>
        <v>-</v>
      </c>
      <c r="K85" s="371" t="s">
        <v>61</v>
      </c>
      <c r="L85" s="121"/>
      <c r="M85" s="612" t="str">
        <f>IFERROR(VLOOKUP("1D",$G$8:$N$71,3,FALSE))</f>
        <v>Office</v>
      </c>
      <c r="Q85" s="613"/>
      <c r="R85" s="383"/>
      <c r="S85" s="126"/>
      <c r="T85" s="373" t="str">
        <f>M84</f>
        <v>-</v>
      </c>
      <c r="U85" s="371" t="s">
        <v>61</v>
      </c>
      <c r="V85" s="127"/>
      <c r="W85" s="614" t="str">
        <f>IFERROR(VLOOKUP("1D",$G$8:$N$71,3,FALSE))</f>
        <v>Office</v>
      </c>
      <c r="AA85" s="615"/>
      <c r="AB85" s="384"/>
      <c r="AC85" s="132"/>
      <c r="AD85" s="373" t="str">
        <f>W84</f>
        <v>-</v>
      </c>
      <c r="AE85" s="371"/>
      <c r="AF85" s="133"/>
      <c r="AG85" s="427" t="str">
        <f>IFERROR(VLOOKUP("1D",$G$8:$N$71,3,FALSE))</f>
        <v>Office</v>
      </c>
      <c r="AK85" s="135"/>
      <c r="AL85" s="390"/>
      <c r="AM85" s="178"/>
      <c r="AN85" s="373" t="str">
        <f>AG84</f>
        <v>-</v>
      </c>
    </row>
    <row r="86" ht="13.5" customHeight="1">
      <c r="A86" s="138"/>
      <c r="B86" s="139" t="s">
        <v>58</v>
      </c>
      <c r="C86" s="140" t="s">
        <v>5</v>
      </c>
      <c r="D86" s="141"/>
      <c r="E86" s="141"/>
      <c r="F86" s="141"/>
      <c r="G86" s="142"/>
      <c r="H86" s="143" t="s">
        <v>55</v>
      </c>
      <c r="I86" s="144"/>
      <c r="J86" s="145"/>
      <c r="K86" s="138"/>
      <c r="L86" s="146" t="s">
        <v>58</v>
      </c>
      <c r="M86" s="147" t="s">
        <v>5</v>
      </c>
      <c r="N86" s="148"/>
      <c r="O86" s="148"/>
      <c r="P86" s="148"/>
      <c r="Q86" s="149"/>
      <c r="R86" s="150" t="s">
        <v>55</v>
      </c>
      <c r="S86" s="151"/>
      <c r="T86" s="145"/>
      <c r="U86" s="138"/>
      <c r="V86" s="152" t="s">
        <v>58</v>
      </c>
      <c r="W86" s="153" t="s">
        <v>5</v>
      </c>
      <c r="X86" s="154"/>
      <c r="Y86" s="154"/>
      <c r="Z86" s="154"/>
      <c r="AA86" s="155"/>
      <c r="AB86" s="156" t="s">
        <v>55</v>
      </c>
      <c r="AC86" s="157"/>
      <c r="AD86" s="145"/>
      <c r="AE86" s="138"/>
      <c r="AF86" s="179" t="s">
        <v>58</v>
      </c>
      <c r="AG86" s="180" t="s">
        <v>5</v>
      </c>
      <c r="AH86" s="181"/>
      <c r="AI86" s="181"/>
      <c r="AJ86" s="181"/>
      <c r="AK86" s="182"/>
      <c r="AL86" s="183" t="s">
        <v>55</v>
      </c>
      <c r="AM86" s="184"/>
      <c r="AN86" s="145"/>
    </row>
    <row r="87" ht="27.0" customHeight="1">
      <c r="A87" s="145"/>
      <c r="B87" s="49" t="s">
        <v>62</v>
      </c>
      <c r="C87" s="386"/>
      <c r="D87" s="386"/>
      <c r="E87" s="386"/>
      <c r="F87" s="386"/>
      <c r="G87" s="386"/>
      <c r="H87" s="369" t="s">
        <v>54</v>
      </c>
      <c r="I87" s="370" t="s">
        <v>55</v>
      </c>
      <c r="J87" s="145"/>
      <c r="K87" s="145"/>
      <c r="L87" s="166" t="str">
        <f>B87</f>
        <v>BARRAGES : 15H45 - 17H15</v>
      </c>
      <c r="M87" s="386"/>
      <c r="N87" s="386"/>
      <c r="O87" s="386"/>
      <c r="P87" s="386"/>
      <c r="Q87" s="386"/>
      <c r="R87" s="369" t="s">
        <v>54</v>
      </c>
      <c r="S87" s="370" t="s">
        <v>55</v>
      </c>
      <c r="T87" s="145"/>
      <c r="U87" s="145"/>
      <c r="V87" s="167" t="str">
        <f>B87</f>
        <v>BARRAGES : 15H45 - 17H15</v>
      </c>
      <c r="W87" s="386"/>
      <c r="X87" s="386"/>
      <c r="Y87" s="386"/>
      <c r="Z87" s="386"/>
      <c r="AA87" s="386"/>
      <c r="AB87" s="369" t="s">
        <v>54</v>
      </c>
      <c r="AC87" s="370" t="s">
        <v>55</v>
      </c>
      <c r="AD87" s="145"/>
      <c r="AE87" s="145"/>
      <c r="AF87" s="168" t="str">
        <f>B87</f>
        <v>BARRAGES : 15H45 - 17H15</v>
      </c>
      <c r="AG87" s="386"/>
      <c r="AH87" s="386"/>
      <c r="AI87" s="386"/>
      <c r="AJ87" s="386"/>
      <c r="AK87" s="386"/>
      <c r="AL87" s="369" t="s">
        <v>54</v>
      </c>
      <c r="AM87" s="370" t="s">
        <v>55</v>
      </c>
      <c r="AN87" s="145"/>
    </row>
    <row r="88" ht="27.0" customHeight="1">
      <c r="A88" s="371" t="s">
        <v>63</v>
      </c>
      <c r="B88" s="56">
        <v>95.0</v>
      </c>
      <c r="C88" s="473" t="str">
        <f>IF(COUNTBLANK(I82:I85)=0,IF(I82&gt;I83,C83,C82),"-")</f>
        <v>-</v>
      </c>
      <c r="D88" s="58"/>
      <c r="E88" s="58"/>
      <c r="F88" s="58"/>
      <c r="G88" s="59"/>
      <c r="H88" s="372"/>
      <c r="I88" s="61"/>
      <c r="J88" s="373"/>
      <c r="K88" s="371"/>
      <c r="L88" s="63">
        <v>96.0</v>
      </c>
      <c r="M88" s="493" t="str">
        <f>IF(COUNTBLANK(S82:S85)=0,IF(S82&gt;S83,M83,M82),"-")</f>
        <v>-</v>
      </c>
      <c r="N88" s="65"/>
      <c r="O88" s="65"/>
      <c r="P88" s="65"/>
      <c r="Q88" s="66"/>
      <c r="R88" s="374"/>
      <c r="S88" s="68"/>
      <c r="T88" s="373"/>
      <c r="U88" s="371"/>
      <c r="V88" s="69">
        <v>97.0</v>
      </c>
      <c r="W88" s="494" t="str">
        <f>IF(COUNTBLANK(AC82:AC85)=0,IF(AC82&gt;AC83,W83,W82),"-")</f>
        <v>-</v>
      </c>
      <c r="X88" s="71"/>
      <c r="Y88" s="71"/>
      <c r="Z88" s="71"/>
      <c r="AA88" s="72"/>
      <c r="AB88" s="375"/>
      <c r="AC88" s="74"/>
      <c r="AD88" s="373"/>
      <c r="AE88" s="371"/>
      <c r="AF88" s="75">
        <v>98.0</v>
      </c>
      <c r="AG88" s="495" t="str">
        <f>IF(COUNTBLANK(AM82:AM85)=0,IF(AM82&gt;AM83,AG83,AG82),"-")</f>
        <v>-</v>
      </c>
      <c r="AH88" s="77"/>
      <c r="AI88" s="77"/>
      <c r="AJ88" s="77"/>
      <c r="AK88" s="78"/>
      <c r="AL88" s="376"/>
      <c r="AM88" s="80"/>
      <c r="AN88" s="373" t="str">
        <f>AG89</f>
        <v>-</v>
      </c>
    </row>
    <row r="89" ht="27.0" customHeight="1">
      <c r="A89" s="371" t="s">
        <v>63</v>
      </c>
      <c r="B89" s="116"/>
      <c r="C89" s="428" t="str">
        <f>IF(COUNTBLANK(I82:I85)=0,IF(I84&gt;I85,C84,C85),"-")</f>
        <v>-</v>
      </c>
      <c r="D89" s="170"/>
      <c r="E89" s="170"/>
      <c r="F89" s="170"/>
      <c r="G89" s="171"/>
      <c r="H89" s="387"/>
      <c r="I89" s="173"/>
      <c r="J89" s="373"/>
      <c r="K89" s="371"/>
      <c r="L89" s="121"/>
      <c r="M89" s="391" t="str">
        <f>IF(COUNTBLANK(S82:S85)=0,IF(S84&gt;S85,M84,M85),"-")</f>
        <v>-</v>
      </c>
      <c r="N89" s="123"/>
      <c r="O89" s="123"/>
      <c r="P89" s="123"/>
      <c r="Q89" s="124"/>
      <c r="R89" s="383"/>
      <c r="S89" s="126"/>
      <c r="T89" s="373"/>
      <c r="U89" s="371"/>
      <c r="V89" s="127"/>
      <c r="W89" s="388" t="str">
        <f>IF(COUNTBLANK(AC82:AC85)=0,IF(AC84&gt;AC85,W84,W85),"-")</f>
        <v>-</v>
      </c>
      <c r="X89" s="129"/>
      <c r="Y89" s="129"/>
      <c r="Z89" s="129"/>
      <c r="AA89" s="130"/>
      <c r="AB89" s="384"/>
      <c r="AC89" s="132"/>
      <c r="AD89" s="373"/>
      <c r="AE89" s="371"/>
      <c r="AF89" s="133"/>
      <c r="AG89" s="389" t="str">
        <f>IF(COUNTBLANK(AM82:AM85)=0,IF(AM84&gt;AM85,AG84,AG85),"-")</f>
        <v>-</v>
      </c>
      <c r="AH89" s="175"/>
      <c r="AI89" s="175"/>
      <c r="AJ89" s="175"/>
      <c r="AK89" s="176"/>
      <c r="AL89" s="390"/>
      <c r="AM89" s="178"/>
      <c r="AN89" s="373" t="str">
        <f>AG88</f>
        <v>-</v>
      </c>
    </row>
    <row r="90" ht="13.5" customHeight="1">
      <c r="A90" s="187"/>
      <c r="B90" s="139" t="s">
        <v>58</v>
      </c>
      <c r="C90" s="140" t="s">
        <v>5</v>
      </c>
      <c r="D90" s="141"/>
      <c r="E90" s="141"/>
      <c r="F90" s="141"/>
      <c r="G90" s="142"/>
      <c r="H90" s="143" t="s">
        <v>55</v>
      </c>
      <c r="I90" s="144"/>
      <c r="J90" s="188"/>
      <c r="K90" s="187"/>
      <c r="L90" s="146" t="s">
        <v>58</v>
      </c>
      <c r="M90" s="147" t="s">
        <v>5</v>
      </c>
      <c r="N90" s="148"/>
      <c r="O90" s="148"/>
      <c r="P90" s="148"/>
      <c r="Q90" s="149"/>
      <c r="R90" s="150" t="s">
        <v>55</v>
      </c>
      <c r="S90" s="151"/>
      <c r="T90" s="188"/>
      <c r="U90" s="187"/>
      <c r="V90" s="152" t="s">
        <v>58</v>
      </c>
      <c r="W90" s="153" t="s">
        <v>5</v>
      </c>
      <c r="X90" s="154"/>
      <c r="Y90" s="154"/>
      <c r="Z90" s="154"/>
      <c r="AA90" s="155"/>
      <c r="AB90" s="156" t="s">
        <v>55</v>
      </c>
      <c r="AC90" s="157"/>
      <c r="AD90" s="188"/>
      <c r="AE90" s="187"/>
      <c r="AF90" s="179" t="s">
        <v>58</v>
      </c>
      <c r="AG90" s="180" t="s">
        <v>5</v>
      </c>
      <c r="AH90" s="181"/>
      <c r="AI90" s="181"/>
      <c r="AJ90" s="181"/>
      <c r="AK90" s="182"/>
      <c r="AL90" s="183" t="s">
        <v>55</v>
      </c>
      <c r="AM90" s="184"/>
      <c r="AN90" s="188"/>
    </row>
    <row r="91" ht="27.0" customHeight="1">
      <c r="A91" s="392"/>
      <c r="B91" s="393"/>
      <c r="C91" s="191"/>
      <c r="D91" s="191"/>
      <c r="E91" s="191"/>
      <c r="F91" s="191"/>
      <c r="G91" s="191"/>
      <c r="H91" s="191"/>
      <c r="I91" s="192"/>
      <c r="J91" s="392"/>
      <c r="K91" s="392"/>
      <c r="L91" s="393"/>
      <c r="M91" s="191"/>
      <c r="N91" s="191"/>
      <c r="O91" s="191"/>
      <c r="P91" s="191"/>
      <c r="Q91" s="191"/>
      <c r="R91" s="191"/>
      <c r="S91" s="191"/>
      <c r="T91" s="392"/>
      <c r="U91" s="392"/>
      <c r="V91" s="393"/>
      <c r="W91" s="191"/>
      <c r="X91" s="191"/>
      <c r="Y91" s="191"/>
      <c r="Z91" s="191"/>
      <c r="AA91" s="191"/>
      <c r="AB91" s="191"/>
      <c r="AC91" s="191"/>
      <c r="AD91" s="392"/>
      <c r="AE91" s="392"/>
      <c r="AF91" s="393"/>
      <c r="AG91" s="191"/>
      <c r="AH91" s="191"/>
      <c r="AI91" s="191"/>
      <c r="AJ91" s="191"/>
      <c r="AK91" s="191"/>
      <c r="AL91" s="191"/>
      <c r="AM91" s="191"/>
      <c r="AN91" s="392"/>
    </row>
    <row r="92" ht="27.0" customHeight="1">
      <c r="A92" s="341"/>
      <c r="B92" s="56" t="s">
        <v>953</v>
      </c>
      <c r="C92" s="616" t="str">
        <f>IF(COUNTBLANK(I82:I85)=0,IF(I82&gt;I83,C82,C83),"-")</f>
        <v>-</v>
      </c>
      <c r="D92" s="58"/>
      <c r="E92" s="58"/>
      <c r="F92" s="58"/>
      <c r="G92" s="58"/>
      <c r="H92" s="394"/>
      <c r="I92" s="196"/>
      <c r="J92" s="341"/>
      <c r="K92" s="341"/>
      <c r="L92" s="63" t="s">
        <v>954</v>
      </c>
      <c r="M92" s="617" t="str">
        <f>IF(COUNTBLANK(S82:S85)=0,IF(S82&gt;S83,M82,M83),"-")</f>
        <v>-</v>
      </c>
      <c r="N92" s="65"/>
      <c r="O92" s="65"/>
      <c r="P92" s="65"/>
      <c r="Q92" s="65"/>
      <c r="R92" s="395"/>
      <c r="S92" s="396"/>
      <c r="T92" s="341"/>
      <c r="U92" s="341"/>
      <c r="V92" s="69" t="s">
        <v>955</v>
      </c>
      <c r="W92" s="618" t="str">
        <f>IF(COUNTBLANK(AC82:AC85)=0,IF(AC82&gt;AC83,W82,W83),"-")</f>
        <v>-</v>
      </c>
      <c r="X92" s="71"/>
      <c r="Y92" s="71"/>
      <c r="Z92" s="71"/>
      <c r="AA92" s="71"/>
      <c r="AB92" s="397"/>
      <c r="AC92" s="398"/>
      <c r="AD92" s="341"/>
      <c r="AE92" s="341"/>
      <c r="AF92" s="75" t="s">
        <v>956</v>
      </c>
      <c r="AG92" s="619" t="str">
        <f>IF(COUNTBLANK(AM82:AM85)=0,IF(AM82&gt;AM83,AG82,AG83),"-")</f>
        <v>-</v>
      </c>
      <c r="AH92" s="77"/>
      <c r="AI92" s="77"/>
      <c r="AJ92" s="77"/>
      <c r="AK92" s="77"/>
      <c r="AL92" s="399"/>
      <c r="AM92" s="400"/>
      <c r="AN92" s="341"/>
    </row>
    <row r="93" ht="27.0" customHeight="1">
      <c r="A93" s="341"/>
      <c r="B93" s="401" t="s">
        <v>957</v>
      </c>
      <c r="C93" s="620" t="str">
        <f>IF(COUNTBLANK(I88:I89)=0,IF(I88&gt;I89,C88,C89),"-")</f>
        <v>-</v>
      </c>
      <c r="H93" s="402"/>
      <c r="I93" s="212"/>
      <c r="J93" s="341"/>
      <c r="K93" s="341"/>
      <c r="L93" s="403" t="s">
        <v>958</v>
      </c>
      <c r="M93" s="621" t="str">
        <f>IF(COUNTBLANK(S88:S89)=0,IF(S88&gt;S89,M88,M89),"-")</f>
        <v>-</v>
      </c>
      <c r="R93" s="404"/>
      <c r="S93" s="405"/>
      <c r="T93" s="341"/>
      <c r="U93" s="341"/>
      <c r="V93" s="406" t="s">
        <v>959</v>
      </c>
      <c r="W93" s="478" t="str">
        <f>IF(COUNTBLANK(AC88:AC89)=0,IF(AC88&gt;AC89,W88,W89),"-")</f>
        <v>-</v>
      </c>
      <c r="AB93" s="407"/>
      <c r="AC93" s="408"/>
      <c r="AD93" s="341"/>
      <c r="AE93" s="341"/>
      <c r="AF93" s="409" t="s">
        <v>960</v>
      </c>
      <c r="AG93" s="622" t="str">
        <f>IF(COUNTBLANK(AM88:AM89)=0,IF(AM88&gt;AM89,AG88,AG89),"-")</f>
        <v>-</v>
      </c>
      <c r="AL93" s="410"/>
      <c r="AM93" s="411"/>
      <c r="AN93" s="341"/>
    </row>
    <row r="94" ht="27.0" customHeight="1">
      <c r="A94" s="341"/>
      <c r="B94" s="105" t="s">
        <v>961</v>
      </c>
      <c r="C94" s="476" t="str">
        <f>IF(COUNTBLANK(I88:I89)=0,IF(I88&gt;I89,C89,C88),"-")</f>
        <v>-</v>
      </c>
      <c r="H94" s="412"/>
      <c r="I94" s="228"/>
      <c r="J94" s="341"/>
      <c r="K94" s="341"/>
      <c r="L94" s="110" t="s">
        <v>962</v>
      </c>
      <c r="M94" s="476" t="str">
        <f>IF(COUNTBLANK(S88:S89)=0,IF(S88&gt;S89,M89,M88),"-")</f>
        <v>-</v>
      </c>
      <c r="R94" s="412"/>
      <c r="S94" s="413"/>
      <c r="T94" s="341"/>
      <c r="U94" s="341"/>
      <c r="V94" s="112" t="s">
        <v>963</v>
      </c>
      <c r="W94" s="476" t="str">
        <f>IF(COUNTBLANK(AC88:AC89)=0,IF(AC88&gt;AC89,W89,W88),"-")</f>
        <v>-</v>
      </c>
      <c r="AB94" s="412"/>
      <c r="AC94" s="414"/>
      <c r="AD94" s="341"/>
      <c r="AE94" s="341"/>
      <c r="AF94" s="114" t="s">
        <v>964</v>
      </c>
      <c r="AG94" s="476" t="str">
        <f>IF(COUNTBLANK(AM88:AM89)=0,IF(AM88&gt;AM89,AG89,AG88),"-")</f>
        <v>-</v>
      </c>
      <c r="AL94" s="412"/>
      <c r="AM94" s="415"/>
      <c r="AN94" s="341"/>
    </row>
    <row r="95" ht="27.0" customHeight="1">
      <c r="A95" s="341"/>
      <c r="B95" s="416" t="s">
        <v>965</v>
      </c>
      <c r="C95" s="623" t="str">
        <f>IF(COUNTBLANK(I82:I85)=0,IF(I84&gt;I85,C85,C84),"-")</f>
        <v>-</v>
      </c>
      <c r="D95" s="170"/>
      <c r="E95" s="170"/>
      <c r="F95" s="170"/>
      <c r="G95" s="170"/>
      <c r="H95" s="417"/>
      <c r="I95" s="238"/>
      <c r="J95" s="341"/>
      <c r="K95" s="341"/>
      <c r="L95" s="418" t="s">
        <v>966</v>
      </c>
      <c r="M95" s="624" t="str">
        <f>IF(COUNTBLANK(S82:S85)=0,IF(S84&gt;S85,M85,M84),"-")</f>
        <v>-</v>
      </c>
      <c r="N95" s="123"/>
      <c r="O95" s="123"/>
      <c r="P95" s="123"/>
      <c r="Q95" s="123"/>
      <c r="R95" s="419"/>
      <c r="S95" s="420"/>
      <c r="T95" s="341"/>
      <c r="U95" s="341"/>
      <c r="V95" s="421" t="s">
        <v>967</v>
      </c>
      <c r="W95" s="625" t="str">
        <f>IF(COUNTBLANK(AC82:AC85)=0,IF(AC84&gt;AC85,W85,W84),"-")</f>
        <v>-</v>
      </c>
      <c r="X95" s="129"/>
      <c r="Y95" s="129"/>
      <c r="Z95" s="129"/>
      <c r="AA95" s="129"/>
      <c r="AB95" s="422"/>
      <c r="AC95" s="423"/>
      <c r="AD95" s="341"/>
      <c r="AE95" s="341"/>
      <c r="AF95" s="424" t="s">
        <v>968</v>
      </c>
      <c r="AG95" s="626" t="str">
        <f>IF(COUNTBLANK(AM82:AM85)=0,IF(AM84&gt;AM85,AG85,AG84),"-")</f>
        <v>-</v>
      </c>
      <c r="AH95" s="175"/>
      <c r="AI95" s="175"/>
      <c r="AJ95" s="175"/>
      <c r="AK95" s="175"/>
      <c r="AL95" s="425"/>
      <c r="AM95" s="426"/>
      <c r="AN95" s="341"/>
    </row>
    <row r="96" ht="27.0" customHeight="1">
      <c r="A96" s="251"/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</row>
    <row r="97" ht="27.0" customHeight="1">
      <c r="A97" s="367"/>
      <c r="B97" s="40" t="s">
        <v>176</v>
      </c>
      <c r="C97" s="41"/>
      <c r="D97" s="41"/>
      <c r="E97" s="41"/>
      <c r="F97" s="41"/>
      <c r="G97" s="41"/>
      <c r="H97" s="41"/>
      <c r="I97" s="41"/>
      <c r="J97" s="367"/>
      <c r="K97" s="367"/>
      <c r="L97" s="42" t="s">
        <v>177</v>
      </c>
      <c r="M97" s="43"/>
      <c r="N97" s="43"/>
      <c r="O97" s="43"/>
      <c r="P97" s="43"/>
      <c r="Q97" s="43"/>
      <c r="R97" s="43"/>
      <c r="S97" s="43"/>
      <c r="T97" s="367"/>
      <c r="U97" s="367"/>
      <c r="V97" s="44" t="s">
        <v>178</v>
      </c>
      <c r="W97" s="45"/>
      <c r="X97" s="45"/>
      <c r="Y97" s="45"/>
      <c r="Z97" s="45"/>
      <c r="AA97" s="45"/>
      <c r="AB97" s="45"/>
      <c r="AC97" s="45"/>
      <c r="AD97" s="367"/>
      <c r="AE97" s="367"/>
      <c r="AF97" s="46" t="s">
        <v>179</v>
      </c>
      <c r="AG97" s="47"/>
      <c r="AH97" s="47"/>
      <c r="AI97" s="47"/>
      <c r="AJ97" s="47"/>
      <c r="AK97" s="47"/>
      <c r="AL97" s="47"/>
      <c r="AM97" s="47"/>
      <c r="AN97" s="367"/>
    </row>
    <row r="98" ht="27.0" customHeight="1">
      <c r="A98" s="368"/>
      <c r="B98" s="49" t="str">
        <f>B75</f>
        <v>PARTIE 1 : 08H00 - 09H30</v>
      </c>
      <c r="C98" s="368"/>
      <c r="D98" s="368"/>
      <c r="E98" s="368"/>
      <c r="F98" s="368"/>
      <c r="G98" s="368"/>
      <c r="H98" s="369" t="s">
        <v>54</v>
      </c>
      <c r="I98" s="370" t="s">
        <v>55</v>
      </c>
      <c r="J98" s="368"/>
      <c r="K98" s="368"/>
      <c r="L98" s="52" t="str">
        <f>B98</f>
        <v>PARTIE 1 : 08H00 - 09H30</v>
      </c>
      <c r="M98" s="368"/>
      <c r="N98" s="368"/>
      <c r="O98" s="368"/>
      <c r="P98" s="368"/>
      <c r="Q98" s="368"/>
      <c r="R98" s="369" t="s">
        <v>54</v>
      </c>
      <c r="S98" s="370" t="s">
        <v>55</v>
      </c>
      <c r="T98" s="368"/>
      <c r="U98" s="368"/>
      <c r="V98" s="53" t="str">
        <f>B98</f>
        <v>PARTIE 1 : 08H00 - 09H30</v>
      </c>
      <c r="W98" s="368"/>
      <c r="X98" s="368"/>
      <c r="Y98" s="368"/>
      <c r="Z98" s="368"/>
      <c r="AA98" s="368"/>
      <c r="AB98" s="369" t="s">
        <v>54</v>
      </c>
      <c r="AC98" s="370" t="s">
        <v>55</v>
      </c>
      <c r="AD98" s="368"/>
      <c r="AE98" s="368"/>
      <c r="AF98" s="54" t="str">
        <f>B98</f>
        <v>PARTIE 1 : 08H00 - 09H30</v>
      </c>
      <c r="AG98" s="368"/>
      <c r="AH98" s="368"/>
      <c r="AI98" s="368"/>
      <c r="AJ98" s="368"/>
      <c r="AK98" s="368"/>
      <c r="AL98" s="369" t="s">
        <v>54</v>
      </c>
      <c r="AM98" s="370" t="s">
        <v>55</v>
      </c>
      <c r="AN98" s="368"/>
    </row>
    <row r="99" ht="27.0" customHeight="1">
      <c r="A99" s="371" t="s">
        <v>56</v>
      </c>
      <c r="B99" s="56">
        <v>97.0</v>
      </c>
      <c r="C99" s="57" t="str">
        <f>IFERROR(VLOOKUP("5A",$G$8:$N$71,3,FALSE))</f>
        <v>LAYS Jean-Christophe</v>
      </c>
      <c r="D99" s="58"/>
      <c r="E99" s="58"/>
      <c r="F99" s="58"/>
      <c r="G99" s="59"/>
      <c r="H99" s="627"/>
      <c r="I99" s="61"/>
      <c r="J99" s="373"/>
      <c r="K99" s="371"/>
      <c r="L99" s="63">
        <v>98.0</v>
      </c>
      <c r="M99" s="64" t="str">
        <f>IFERROR(VLOOKUP("6A",$G$8:$N$71,3,FALSE))</f>
        <v>VIOLLEAU Joël</v>
      </c>
      <c r="N99" s="65"/>
      <c r="O99" s="65"/>
      <c r="P99" s="65"/>
      <c r="Q99" s="66"/>
      <c r="R99" s="374"/>
      <c r="S99" s="68"/>
      <c r="T99" s="373"/>
      <c r="U99" s="371"/>
      <c r="V99" s="69">
        <v>99.0</v>
      </c>
      <c r="W99" s="70" t="str">
        <f>IFERROR(VLOOKUP("7A",$G$8:$N$71,3,FALSE))</f>
        <v>CHEVIET Christophe</v>
      </c>
      <c r="X99" s="71"/>
      <c r="Y99" s="71"/>
      <c r="Z99" s="71"/>
      <c r="AA99" s="72"/>
      <c r="AB99" s="375"/>
      <c r="AC99" s="74"/>
      <c r="AD99" s="373"/>
      <c r="AE99" s="371"/>
      <c r="AF99" s="75">
        <v>100.0</v>
      </c>
      <c r="AG99" s="76" t="str">
        <f>IFERROR(VLOOKUP("8A",$G$8:$N$71,3,FALSE))</f>
        <v>LEGRAND Michel</v>
      </c>
      <c r="AH99" s="77"/>
      <c r="AI99" s="77"/>
      <c r="AJ99" s="77"/>
      <c r="AK99" s="78"/>
      <c r="AL99" s="376"/>
      <c r="AM99" s="80"/>
      <c r="AN99" s="373" t="str">
        <f>AG100</f>
        <v>INDERCHIT Loïc</v>
      </c>
    </row>
    <row r="100" ht="27.0" customHeight="1">
      <c r="A100" s="371" t="s">
        <v>56</v>
      </c>
      <c r="B100" s="81"/>
      <c r="C100" s="82" t="str">
        <f>IFERROR(VLOOKUP("5B",$G$8:$N$71,3,FALSE))</f>
        <v>SAUSSAC Jérémy</v>
      </c>
      <c r="D100" s="83"/>
      <c r="E100" s="83"/>
      <c r="F100" s="83"/>
      <c r="G100" s="84"/>
      <c r="H100" s="377"/>
      <c r="I100" s="86"/>
      <c r="J100" s="373"/>
      <c r="K100" s="371"/>
      <c r="L100" s="87"/>
      <c r="M100" s="88" t="str">
        <f>IFERROR(VLOOKUP("6B",$G$8:$N$71,3,FALSE))</f>
        <v>BALDI Damien</v>
      </c>
      <c r="N100" s="89"/>
      <c r="O100" s="89"/>
      <c r="P100" s="89"/>
      <c r="Q100" s="90"/>
      <c r="R100" s="378"/>
      <c r="S100" s="92"/>
      <c r="T100" s="373"/>
      <c r="U100" s="371"/>
      <c r="V100" s="93"/>
      <c r="W100" s="94" t="str">
        <f>IFERROR(VLOOKUP("7B",$G$8:$N$71,3,FALSE))</f>
        <v>MANTERO Camille</v>
      </c>
      <c r="X100" s="95"/>
      <c r="Y100" s="95"/>
      <c r="Z100" s="95"/>
      <c r="AA100" s="96"/>
      <c r="AB100" s="379"/>
      <c r="AC100" s="98"/>
      <c r="AD100" s="373"/>
      <c r="AE100" s="371"/>
      <c r="AF100" s="99"/>
      <c r="AG100" s="100" t="str">
        <f>IFERROR(VLOOKUP("8B",$G$8:$N$71,3,FALSE))</f>
        <v>INDERCHIT Loïc</v>
      </c>
      <c r="AH100" s="101"/>
      <c r="AI100" s="101"/>
      <c r="AJ100" s="101"/>
      <c r="AK100" s="102"/>
      <c r="AL100" s="380"/>
      <c r="AM100" s="104"/>
      <c r="AN100" s="373" t="str">
        <f>AG99</f>
        <v>LEGRAND Michel</v>
      </c>
    </row>
    <row r="101" ht="27.0" customHeight="1">
      <c r="A101" s="371" t="s">
        <v>57</v>
      </c>
      <c r="B101" s="105"/>
      <c r="C101" s="106" t="str">
        <f>IFERROR(VLOOKUP("5C",$G$8:$N$71,3,FALSE))</f>
        <v>CABAUSSEL Pierre</v>
      </c>
      <c r="G101" s="107"/>
      <c r="H101" s="381"/>
      <c r="I101" s="109">
        <v>13.0</v>
      </c>
      <c r="J101" s="373" t="str">
        <f>C102</f>
        <v>Office</v>
      </c>
      <c r="K101" s="371" t="s">
        <v>57</v>
      </c>
      <c r="L101" s="110"/>
      <c r="M101" s="106" t="str">
        <f>IFERROR(VLOOKUP("6C",$G$8:$N$71,3,FALSE))</f>
        <v>TERRIER Damien</v>
      </c>
      <c r="Q101" s="107"/>
      <c r="R101" s="381"/>
      <c r="S101" s="111">
        <v>13.0</v>
      </c>
      <c r="T101" s="373" t="str">
        <f>M102</f>
        <v>Office</v>
      </c>
      <c r="U101" s="371" t="s">
        <v>57</v>
      </c>
      <c r="V101" s="112"/>
      <c r="W101" s="106" t="str">
        <f>IFERROR(VLOOKUP("7C",$G$8:$N$71,3,FALSE))</f>
        <v>DESCHAMPS Benjamin</v>
      </c>
      <c r="AA101" s="107"/>
      <c r="AB101" s="381"/>
      <c r="AC101" s="113">
        <v>13.0</v>
      </c>
      <c r="AD101" s="373" t="str">
        <f>W102</f>
        <v>Office</v>
      </c>
      <c r="AE101" s="371"/>
      <c r="AF101" s="114"/>
      <c r="AG101" s="106" t="str">
        <f>IFERROR(VLOOKUP("8C",$G$8:$N$71,3,FALSE))</f>
        <v>DIANA Antoine</v>
      </c>
      <c r="AK101" s="107"/>
      <c r="AL101" s="381"/>
      <c r="AM101" s="115">
        <v>13.0</v>
      </c>
      <c r="AN101" s="373" t="str">
        <f>AG102</f>
        <v>Office</v>
      </c>
    </row>
    <row r="102" ht="27.0" customHeight="1">
      <c r="A102" s="371" t="s">
        <v>57</v>
      </c>
      <c r="B102" s="116"/>
      <c r="C102" s="117" t="str">
        <f>IFERROR(VLOOKUP("5D",$G$8:$N$71,3,FALSE))</f>
        <v>Office</v>
      </c>
      <c r="G102" s="118"/>
      <c r="H102" s="382"/>
      <c r="I102" s="120">
        <v>7.0</v>
      </c>
      <c r="J102" s="373" t="str">
        <f>C101</f>
        <v>CABAUSSEL Pierre</v>
      </c>
      <c r="K102" s="371" t="s">
        <v>57</v>
      </c>
      <c r="L102" s="121"/>
      <c r="M102" s="122" t="str">
        <f>IFERROR(VLOOKUP("6D",$G$8:$N$71,3,FALSE))</f>
        <v>Office</v>
      </c>
      <c r="N102" s="123"/>
      <c r="O102" s="123"/>
      <c r="P102" s="123"/>
      <c r="Q102" s="124"/>
      <c r="R102" s="383"/>
      <c r="S102" s="126">
        <v>7.0</v>
      </c>
      <c r="T102" s="373" t="str">
        <f>M101</f>
        <v>TERRIER Damien</v>
      </c>
      <c r="U102" s="371" t="s">
        <v>57</v>
      </c>
      <c r="V102" s="127"/>
      <c r="W102" s="128" t="str">
        <f>IFERROR(VLOOKUP("7D",$G$8:$N$71,3,FALSE))</f>
        <v>Office</v>
      </c>
      <c r="X102" s="129"/>
      <c r="Y102" s="129"/>
      <c r="Z102" s="129"/>
      <c r="AA102" s="130"/>
      <c r="AB102" s="384"/>
      <c r="AC102" s="132">
        <v>7.0</v>
      </c>
      <c r="AD102" s="373" t="str">
        <f>W101</f>
        <v>DESCHAMPS Benjamin</v>
      </c>
      <c r="AE102" s="371"/>
      <c r="AF102" s="133"/>
      <c r="AG102" s="134" t="str">
        <f>IFERROR(VLOOKUP("8D",$G$8:$N$71,3,FALSE))</f>
        <v>Office</v>
      </c>
      <c r="AK102" s="135"/>
      <c r="AL102" s="385"/>
      <c r="AM102" s="137">
        <v>7.0</v>
      </c>
      <c r="AN102" s="373" t="str">
        <f>AG101</f>
        <v>DIANA Antoine</v>
      </c>
    </row>
    <row r="103" ht="13.5" customHeight="1">
      <c r="A103" s="138"/>
      <c r="B103" s="139" t="s">
        <v>58</v>
      </c>
      <c r="C103" s="140" t="s">
        <v>5</v>
      </c>
      <c r="D103" s="141"/>
      <c r="E103" s="141"/>
      <c r="F103" s="141"/>
      <c r="G103" s="142"/>
      <c r="H103" s="143" t="s">
        <v>55</v>
      </c>
      <c r="I103" s="144"/>
      <c r="J103" s="145"/>
      <c r="K103" s="138"/>
      <c r="L103" s="146" t="s">
        <v>58</v>
      </c>
      <c r="M103" s="147" t="s">
        <v>5</v>
      </c>
      <c r="N103" s="148"/>
      <c r="O103" s="148"/>
      <c r="P103" s="148"/>
      <c r="Q103" s="149"/>
      <c r="R103" s="150" t="s">
        <v>55</v>
      </c>
      <c r="S103" s="151"/>
      <c r="T103" s="145"/>
      <c r="U103" s="138"/>
      <c r="V103" s="152" t="s">
        <v>58</v>
      </c>
      <c r="W103" s="153" t="s">
        <v>5</v>
      </c>
      <c r="X103" s="154"/>
      <c r="Y103" s="154"/>
      <c r="Z103" s="154"/>
      <c r="AA103" s="155"/>
      <c r="AB103" s="156" t="s">
        <v>55</v>
      </c>
      <c r="AC103" s="157"/>
      <c r="AD103" s="145"/>
      <c r="AE103" s="138"/>
      <c r="AF103" s="158" t="s">
        <v>58</v>
      </c>
      <c r="AG103" s="159" t="s">
        <v>5</v>
      </c>
      <c r="AH103" s="160"/>
      <c r="AI103" s="160"/>
      <c r="AJ103" s="160"/>
      <c r="AK103" s="161"/>
      <c r="AL103" s="162" t="s">
        <v>55</v>
      </c>
      <c r="AM103" s="163"/>
      <c r="AN103" s="145"/>
    </row>
    <row r="104" ht="27.0" customHeight="1">
      <c r="A104" s="145"/>
      <c r="B104" s="49" t="str">
        <f>B81</f>
        <v>PARTIE 2 : 10H15 - 11H45</v>
      </c>
      <c r="C104" s="386"/>
      <c r="D104" s="386"/>
      <c r="E104" s="386"/>
      <c r="F104" s="386"/>
      <c r="G104" s="386"/>
      <c r="H104" s="369" t="s">
        <v>54</v>
      </c>
      <c r="I104" s="370" t="s">
        <v>55</v>
      </c>
      <c r="J104" s="145"/>
      <c r="K104" s="145"/>
      <c r="L104" s="166" t="str">
        <f>B104</f>
        <v>PARTIE 2 : 10H15 - 11H45</v>
      </c>
      <c r="M104" s="386"/>
      <c r="N104" s="386"/>
      <c r="O104" s="386"/>
      <c r="P104" s="386"/>
      <c r="Q104" s="386"/>
      <c r="R104" s="369" t="s">
        <v>54</v>
      </c>
      <c r="S104" s="370" t="s">
        <v>55</v>
      </c>
      <c r="T104" s="145"/>
      <c r="U104" s="145"/>
      <c r="V104" s="167" t="str">
        <f>B104</f>
        <v>PARTIE 2 : 10H15 - 11H45</v>
      </c>
      <c r="W104" s="386"/>
      <c r="X104" s="386"/>
      <c r="Y104" s="386"/>
      <c r="Z104" s="386"/>
      <c r="AA104" s="386"/>
      <c r="AB104" s="369" t="s">
        <v>54</v>
      </c>
      <c r="AC104" s="370" t="s">
        <v>55</v>
      </c>
      <c r="AD104" s="145"/>
      <c r="AE104" s="145"/>
      <c r="AF104" s="168" t="str">
        <f>B104</f>
        <v>PARTIE 2 : 10H15 - 11H45</v>
      </c>
      <c r="AG104" s="386"/>
      <c r="AH104" s="386"/>
      <c r="AI104" s="386"/>
      <c r="AJ104" s="386"/>
      <c r="AK104" s="386"/>
      <c r="AL104" s="369" t="s">
        <v>54</v>
      </c>
      <c r="AM104" s="370" t="s">
        <v>55</v>
      </c>
      <c r="AN104" s="145"/>
    </row>
    <row r="105" ht="27.0" customHeight="1">
      <c r="A105" s="371" t="s">
        <v>60</v>
      </c>
      <c r="B105" s="56">
        <v>98.0</v>
      </c>
      <c r="C105" s="473" t="str">
        <f>IF(COUNTBLANK(I99:I102)=0,IF(I99&gt;I100,C99,C100),"-")</f>
        <v>-</v>
      </c>
      <c r="D105" s="58"/>
      <c r="E105" s="58"/>
      <c r="F105" s="58"/>
      <c r="G105" s="59"/>
      <c r="H105" s="372"/>
      <c r="I105" s="61"/>
      <c r="J105" s="373"/>
      <c r="K105" s="371"/>
      <c r="L105" s="63">
        <v>99.0</v>
      </c>
      <c r="M105" s="493" t="str">
        <f>IF(COUNTBLANK(S99:S102)=0,IF(S99&gt;S100,M99,M100),"-")</f>
        <v>-</v>
      </c>
      <c r="N105" s="65"/>
      <c r="O105" s="65"/>
      <c r="P105" s="65"/>
      <c r="Q105" s="66"/>
      <c r="R105" s="374"/>
      <c r="S105" s="68"/>
      <c r="T105" s="373"/>
      <c r="U105" s="371"/>
      <c r="V105" s="69">
        <v>100.0</v>
      </c>
      <c r="W105" s="494" t="str">
        <f>IF(COUNTBLANK(AC99:AC102)=0,IF(AC99&gt;AC100,W99,W100),"-")</f>
        <v>-</v>
      </c>
      <c r="X105" s="71"/>
      <c r="Y105" s="71"/>
      <c r="Z105" s="71"/>
      <c r="AA105" s="72"/>
      <c r="AB105" s="375"/>
      <c r="AC105" s="74"/>
      <c r="AD105" s="373"/>
      <c r="AE105" s="371"/>
      <c r="AF105" s="75">
        <v>101.0</v>
      </c>
      <c r="AG105" s="495" t="str">
        <f>IF(COUNTBLANK(AM99:AM102)=0,IF(AM99&gt;AM100,AG99,AG100),"-")</f>
        <v>-</v>
      </c>
      <c r="AH105" s="77"/>
      <c r="AI105" s="77"/>
      <c r="AJ105" s="77"/>
      <c r="AK105" s="78"/>
      <c r="AL105" s="376"/>
      <c r="AM105" s="80"/>
      <c r="AN105" s="373" t="str">
        <f>AG106</f>
        <v>-</v>
      </c>
    </row>
    <row r="106" ht="27.0" customHeight="1">
      <c r="A106" s="371" t="s">
        <v>60</v>
      </c>
      <c r="B106" s="81"/>
      <c r="C106" s="474" t="str">
        <f>IF(COUNTBLANK(I99:I102)=0,IF(I101&gt;I102,C101,C102),"-")</f>
        <v>-</v>
      </c>
      <c r="D106" s="83"/>
      <c r="E106" s="83"/>
      <c r="F106" s="83"/>
      <c r="G106" s="84"/>
      <c r="H106" s="377"/>
      <c r="I106" s="86"/>
      <c r="J106" s="373"/>
      <c r="K106" s="371"/>
      <c r="L106" s="87"/>
      <c r="M106" s="496" t="str">
        <f>IF(COUNTBLANK(S99:S102)=0,IF(S101&gt;S102,M101,M102),"-")</f>
        <v>-</v>
      </c>
      <c r="N106" s="89"/>
      <c r="O106" s="89"/>
      <c r="P106" s="89"/>
      <c r="Q106" s="90"/>
      <c r="R106" s="378"/>
      <c r="S106" s="92"/>
      <c r="T106" s="373"/>
      <c r="U106" s="371"/>
      <c r="V106" s="93"/>
      <c r="W106" s="497" t="str">
        <f>IF(COUNTBLANK(AC99:AC102)=0,IF(AC101&gt;AC102,W101,W102),"-")</f>
        <v>-</v>
      </c>
      <c r="X106" s="95"/>
      <c r="Y106" s="95"/>
      <c r="Z106" s="95"/>
      <c r="AA106" s="96"/>
      <c r="AB106" s="379"/>
      <c r="AC106" s="98"/>
      <c r="AD106" s="373"/>
      <c r="AE106" s="371"/>
      <c r="AF106" s="99"/>
      <c r="AG106" s="498" t="str">
        <f>IF(COUNTBLANK(AM99:AM102)=0,IF(AM101&gt;AM102,AG101,AG102),"-")</f>
        <v>-</v>
      </c>
      <c r="AH106" s="101"/>
      <c r="AI106" s="101"/>
      <c r="AJ106" s="101"/>
      <c r="AK106" s="102"/>
      <c r="AL106" s="380"/>
      <c r="AM106" s="104"/>
      <c r="AN106" s="373" t="str">
        <f>AG105</f>
        <v>-</v>
      </c>
    </row>
    <row r="107" ht="27.0" customHeight="1">
      <c r="A107" s="371" t="s">
        <v>61</v>
      </c>
      <c r="B107" s="105"/>
      <c r="C107" s="475" t="str">
        <f>IF(COUNTBLANK(I99:I102)=0,IF(I99&gt;I100,C100,C99),"-")</f>
        <v>-</v>
      </c>
      <c r="G107" s="107"/>
      <c r="H107" s="381"/>
      <c r="I107" s="109">
        <v>13.0</v>
      </c>
      <c r="J107" s="373" t="str">
        <f>C108</f>
        <v>Office</v>
      </c>
      <c r="K107" s="371" t="s">
        <v>61</v>
      </c>
      <c r="L107" s="110"/>
      <c r="M107" s="475" t="str">
        <f>IF(COUNTBLANK(S99:S102)=0,IF(S99&gt;S100,M100,M99),"-")</f>
        <v>-</v>
      </c>
      <c r="Q107" s="107"/>
      <c r="R107" s="381"/>
      <c r="S107" s="111">
        <v>13.0</v>
      </c>
      <c r="T107" s="373" t="str">
        <f>M108</f>
        <v>Office</v>
      </c>
      <c r="U107" s="371" t="s">
        <v>61</v>
      </c>
      <c r="V107" s="112"/>
      <c r="W107" s="475" t="str">
        <f>IF(COUNTBLANK(AC99:AC102)=0,IF(AC99&gt;AC100,W100,W99),"-")</f>
        <v>-</v>
      </c>
      <c r="AA107" s="107"/>
      <c r="AB107" s="381"/>
      <c r="AC107" s="113">
        <v>13.0</v>
      </c>
      <c r="AD107" s="373" t="str">
        <f>W108</f>
        <v>Office</v>
      </c>
      <c r="AE107" s="371"/>
      <c r="AF107" s="114"/>
      <c r="AG107" s="475" t="str">
        <f>IF(COUNTBLANK(AM99:AM102)=0,IF(AM99&gt;AM100,AG100,AG99),"-")</f>
        <v>-</v>
      </c>
      <c r="AK107" s="107"/>
      <c r="AL107" s="381"/>
      <c r="AM107" s="115">
        <v>13.0</v>
      </c>
      <c r="AN107" s="373" t="str">
        <f>AG108</f>
        <v>Office</v>
      </c>
    </row>
    <row r="108" ht="27.0" customHeight="1">
      <c r="A108" s="371" t="s">
        <v>61</v>
      </c>
      <c r="B108" s="116"/>
      <c r="C108" s="611" t="str">
        <f>IFERROR(VLOOKUP("1D",$G$8:$N$71,3,FALSE))</f>
        <v>Office</v>
      </c>
      <c r="G108" s="118"/>
      <c r="H108" s="387"/>
      <c r="I108" s="173">
        <v>7.0</v>
      </c>
      <c r="J108" s="373" t="str">
        <f>C107</f>
        <v>-</v>
      </c>
      <c r="K108" s="371" t="s">
        <v>61</v>
      </c>
      <c r="L108" s="121"/>
      <c r="M108" s="612" t="str">
        <f>IFERROR(VLOOKUP("1D",$G$8:$N$71,3,FALSE))</f>
        <v>Office</v>
      </c>
      <c r="Q108" s="613"/>
      <c r="R108" s="383"/>
      <c r="S108" s="126">
        <v>7.0</v>
      </c>
      <c r="T108" s="373" t="str">
        <f>M107</f>
        <v>-</v>
      </c>
      <c r="U108" s="371" t="s">
        <v>61</v>
      </c>
      <c r="V108" s="127"/>
      <c r="W108" s="614" t="str">
        <f>IFERROR(VLOOKUP("1D",$G$8:$N$71,3,FALSE))</f>
        <v>Office</v>
      </c>
      <c r="AA108" s="615"/>
      <c r="AB108" s="384"/>
      <c r="AC108" s="132">
        <v>7.0</v>
      </c>
      <c r="AD108" s="373" t="str">
        <f>W107</f>
        <v>-</v>
      </c>
      <c r="AE108" s="371"/>
      <c r="AF108" s="133"/>
      <c r="AG108" s="427" t="str">
        <f>IFERROR(VLOOKUP("1D",$G$8:$N$71,3,FALSE))</f>
        <v>Office</v>
      </c>
      <c r="AK108" s="135"/>
      <c r="AL108" s="390"/>
      <c r="AM108" s="178">
        <v>7.0</v>
      </c>
      <c r="AN108" s="373" t="str">
        <f>AG107</f>
        <v>-</v>
      </c>
    </row>
    <row r="109" ht="13.5" customHeight="1">
      <c r="A109" s="138"/>
      <c r="B109" s="139" t="s">
        <v>58</v>
      </c>
      <c r="C109" s="140" t="s">
        <v>5</v>
      </c>
      <c r="D109" s="141"/>
      <c r="E109" s="141"/>
      <c r="F109" s="141"/>
      <c r="G109" s="142"/>
      <c r="H109" s="143" t="s">
        <v>55</v>
      </c>
      <c r="I109" s="144"/>
      <c r="J109" s="145"/>
      <c r="K109" s="138"/>
      <c r="L109" s="146" t="s">
        <v>58</v>
      </c>
      <c r="M109" s="147" t="s">
        <v>5</v>
      </c>
      <c r="N109" s="148"/>
      <c r="O109" s="148"/>
      <c r="P109" s="148"/>
      <c r="Q109" s="149"/>
      <c r="R109" s="150" t="s">
        <v>55</v>
      </c>
      <c r="S109" s="151"/>
      <c r="T109" s="145"/>
      <c r="U109" s="138"/>
      <c r="V109" s="152" t="s">
        <v>58</v>
      </c>
      <c r="W109" s="153" t="s">
        <v>5</v>
      </c>
      <c r="X109" s="154"/>
      <c r="Y109" s="154"/>
      <c r="Z109" s="154"/>
      <c r="AA109" s="155"/>
      <c r="AB109" s="156" t="s">
        <v>55</v>
      </c>
      <c r="AC109" s="157"/>
      <c r="AD109" s="145"/>
      <c r="AE109" s="138"/>
      <c r="AF109" s="179" t="s">
        <v>58</v>
      </c>
      <c r="AG109" s="180" t="s">
        <v>5</v>
      </c>
      <c r="AH109" s="181"/>
      <c r="AI109" s="181"/>
      <c r="AJ109" s="181"/>
      <c r="AK109" s="182"/>
      <c r="AL109" s="183" t="s">
        <v>55</v>
      </c>
      <c r="AM109" s="184"/>
      <c r="AN109" s="145"/>
    </row>
    <row r="110" ht="27.0" customHeight="1">
      <c r="A110" s="145"/>
      <c r="B110" s="49" t="str">
        <f>B87</f>
        <v>BARRAGES : 15H45 - 17H15</v>
      </c>
      <c r="C110" s="386"/>
      <c r="D110" s="386"/>
      <c r="E110" s="386"/>
      <c r="F110" s="386"/>
      <c r="G110" s="386"/>
      <c r="H110" s="369" t="s">
        <v>54</v>
      </c>
      <c r="I110" s="370" t="s">
        <v>55</v>
      </c>
      <c r="J110" s="145"/>
      <c r="K110" s="145"/>
      <c r="L110" s="166" t="str">
        <f>B110</f>
        <v>BARRAGES : 15H45 - 17H15</v>
      </c>
      <c r="M110" s="386"/>
      <c r="N110" s="386"/>
      <c r="O110" s="386"/>
      <c r="P110" s="386"/>
      <c r="Q110" s="386"/>
      <c r="R110" s="369" t="s">
        <v>54</v>
      </c>
      <c r="S110" s="370" t="s">
        <v>55</v>
      </c>
      <c r="T110" s="145"/>
      <c r="U110" s="145"/>
      <c r="V110" s="167" t="str">
        <f>B110</f>
        <v>BARRAGES : 15H45 - 17H15</v>
      </c>
      <c r="W110" s="386"/>
      <c r="X110" s="386"/>
      <c r="Y110" s="386"/>
      <c r="Z110" s="386"/>
      <c r="AA110" s="386"/>
      <c r="AB110" s="369" t="s">
        <v>54</v>
      </c>
      <c r="AC110" s="370" t="s">
        <v>55</v>
      </c>
      <c r="AD110" s="145"/>
      <c r="AE110" s="145"/>
      <c r="AF110" s="168" t="str">
        <f>B110</f>
        <v>BARRAGES : 15H45 - 17H15</v>
      </c>
      <c r="AG110" s="386"/>
      <c r="AH110" s="386"/>
      <c r="AI110" s="386"/>
      <c r="AJ110" s="386"/>
      <c r="AK110" s="386"/>
      <c r="AL110" s="369" t="s">
        <v>54</v>
      </c>
      <c r="AM110" s="370" t="s">
        <v>55</v>
      </c>
      <c r="AN110" s="145"/>
    </row>
    <row r="111" ht="27.0" customHeight="1">
      <c r="A111" s="371" t="s">
        <v>63</v>
      </c>
      <c r="B111" s="56">
        <v>99.0</v>
      </c>
      <c r="C111" s="473" t="str">
        <f>IF(COUNTBLANK(I105:I108)=0,IF(I105&gt;I106,C106,C105),"-")</f>
        <v>-</v>
      </c>
      <c r="D111" s="58"/>
      <c r="E111" s="58"/>
      <c r="F111" s="58"/>
      <c r="G111" s="59"/>
      <c r="H111" s="372"/>
      <c r="I111" s="61"/>
      <c r="J111" s="373"/>
      <c r="K111" s="371"/>
      <c r="L111" s="63">
        <v>100.0</v>
      </c>
      <c r="M111" s="493" t="str">
        <f>IF(COUNTBLANK(S105:S108)=0,IF(S105&gt;S106,M106,M105),"-")</f>
        <v>-</v>
      </c>
      <c r="N111" s="65"/>
      <c r="O111" s="65"/>
      <c r="P111" s="65"/>
      <c r="Q111" s="66"/>
      <c r="R111" s="374"/>
      <c r="S111" s="68"/>
      <c r="T111" s="373"/>
      <c r="U111" s="371"/>
      <c r="V111" s="69">
        <v>101.0</v>
      </c>
      <c r="W111" s="494" t="str">
        <f>IF(COUNTBLANK(AC105:AC108)=0,IF(AC105&gt;AC106,W106,W105),"-")</f>
        <v>-</v>
      </c>
      <c r="X111" s="71"/>
      <c r="Y111" s="71"/>
      <c r="Z111" s="71"/>
      <c r="AA111" s="72"/>
      <c r="AB111" s="375"/>
      <c r="AC111" s="74"/>
      <c r="AD111" s="373"/>
      <c r="AE111" s="371"/>
      <c r="AF111" s="75">
        <v>102.0</v>
      </c>
      <c r="AG111" s="495" t="str">
        <f>IF(COUNTBLANK(AM105:AM108)=0,IF(AM105&gt;AM106,AG106,AG105),"-")</f>
        <v>-</v>
      </c>
      <c r="AH111" s="77"/>
      <c r="AI111" s="77"/>
      <c r="AJ111" s="77"/>
      <c r="AK111" s="78"/>
      <c r="AL111" s="376"/>
      <c r="AM111" s="80"/>
      <c r="AN111" s="373" t="str">
        <f>AG112</f>
        <v>-</v>
      </c>
    </row>
    <row r="112" ht="27.0" customHeight="1">
      <c r="A112" s="371" t="s">
        <v>63</v>
      </c>
      <c r="B112" s="116"/>
      <c r="C112" s="428" t="str">
        <f>IF(COUNTBLANK(I105:I108)=0,IF(I107&gt;I108,C107,C108),"-")</f>
        <v>-</v>
      </c>
      <c r="D112" s="170"/>
      <c r="E112" s="170"/>
      <c r="F112" s="170"/>
      <c r="G112" s="171"/>
      <c r="H112" s="387"/>
      <c r="I112" s="173"/>
      <c r="J112" s="373"/>
      <c r="K112" s="371"/>
      <c r="L112" s="121"/>
      <c r="M112" s="391" t="str">
        <f>IF(COUNTBLANK(S105:S108)=0,IF(S107&gt;S108,M107,M108),"-")</f>
        <v>-</v>
      </c>
      <c r="N112" s="123"/>
      <c r="O112" s="123"/>
      <c r="P112" s="123"/>
      <c r="Q112" s="124"/>
      <c r="R112" s="383"/>
      <c r="S112" s="126"/>
      <c r="T112" s="373"/>
      <c r="U112" s="371"/>
      <c r="V112" s="127"/>
      <c r="W112" s="388" t="str">
        <f>IF(COUNTBLANK(AC105:AC108)=0,IF(AC107&gt;AC108,W107,W108),"-")</f>
        <v>-</v>
      </c>
      <c r="X112" s="129"/>
      <c r="Y112" s="129"/>
      <c r="Z112" s="129"/>
      <c r="AA112" s="130"/>
      <c r="AB112" s="384"/>
      <c r="AC112" s="132"/>
      <c r="AD112" s="373"/>
      <c r="AE112" s="371"/>
      <c r="AF112" s="133"/>
      <c r="AG112" s="389" t="str">
        <f>IF(COUNTBLANK(AM105:AM108)=0,IF(AM107&gt;AM108,AG107,AG108),"-")</f>
        <v>-</v>
      </c>
      <c r="AH112" s="175"/>
      <c r="AI112" s="175"/>
      <c r="AJ112" s="175"/>
      <c r="AK112" s="176"/>
      <c r="AL112" s="390"/>
      <c r="AM112" s="178"/>
      <c r="AN112" s="373" t="str">
        <f>AG111</f>
        <v>-</v>
      </c>
    </row>
    <row r="113" ht="13.5" customHeight="1">
      <c r="A113" s="187"/>
      <c r="B113" s="139" t="s">
        <v>58</v>
      </c>
      <c r="C113" s="140" t="s">
        <v>5</v>
      </c>
      <c r="D113" s="141"/>
      <c r="E113" s="141"/>
      <c r="F113" s="141"/>
      <c r="G113" s="142"/>
      <c r="H113" s="143" t="s">
        <v>55</v>
      </c>
      <c r="I113" s="144"/>
      <c r="J113" s="188"/>
      <c r="K113" s="187"/>
      <c r="L113" s="146" t="s">
        <v>58</v>
      </c>
      <c r="M113" s="147" t="s">
        <v>5</v>
      </c>
      <c r="N113" s="148"/>
      <c r="O113" s="148"/>
      <c r="P113" s="148"/>
      <c r="Q113" s="149"/>
      <c r="R113" s="150" t="s">
        <v>55</v>
      </c>
      <c r="S113" s="151"/>
      <c r="T113" s="188"/>
      <c r="U113" s="187"/>
      <c r="V113" s="152" t="s">
        <v>58</v>
      </c>
      <c r="W113" s="153" t="s">
        <v>5</v>
      </c>
      <c r="X113" s="154"/>
      <c r="Y113" s="154"/>
      <c r="Z113" s="154"/>
      <c r="AA113" s="155"/>
      <c r="AB113" s="156" t="s">
        <v>55</v>
      </c>
      <c r="AC113" s="157"/>
      <c r="AD113" s="188"/>
      <c r="AE113" s="187"/>
      <c r="AF113" s="179" t="s">
        <v>58</v>
      </c>
      <c r="AG113" s="180" t="s">
        <v>5</v>
      </c>
      <c r="AH113" s="181"/>
      <c r="AI113" s="181"/>
      <c r="AJ113" s="181"/>
      <c r="AK113" s="182"/>
      <c r="AL113" s="183" t="s">
        <v>55</v>
      </c>
      <c r="AM113" s="184"/>
      <c r="AN113" s="188"/>
    </row>
    <row r="114" ht="27.0" customHeight="1">
      <c r="A114" s="392"/>
      <c r="B114" s="393"/>
      <c r="C114" s="191"/>
      <c r="D114" s="191"/>
      <c r="E114" s="191"/>
      <c r="F114" s="191"/>
      <c r="G114" s="191"/>
      <c r="H114" s="191"/>
      <c r="I114" s="192"/>
      <c r="J114" s="392"/>
      <c r="K114" s="392"/>
      <c r="L114" s="393"/>
      <c r="M114" s="191"/>
      <c r="N114" s="191"/>
      <c r="O114" s="191"/>
      <c r="P114" s="191"/>
      <c r="Q114" s="191"/>
      <c r="R114" s="191"/>
      <c r="S114" s="191"/>
      <c r="T114" s="392"/>
      <c r="U114" s="392"/>
      <c r="V114" s="393"/>
      <c r="W114" s="191"/>
      <c r="X114" s="191"/>
      <c r="Y114" s="191"/>
      <c r="Z114" s="191"/>
      <c r="AA114" s="191"/>
      <c r="AB114" s="191"/>
      <c r="AC114" s="191"/>
      <c r="AD114" s="392"/>
      <c r="AE114" s="392"/>
      <c r="AF114" s="393"/>
      <c r="AG114" s="191"/>
      <c r="AH114" s="191"/>
      <c r="AI114" s="191"/>
      <c r="AJ114" s="191"/>
      <c r="AK114" s="191"/>
      <c r="AL114" s="191"/>
      <c r="AM114" s="191"/>
      <c r="AN114" s="392"/>
    </row>
    <row r="115" ht="27.0" customHeight="1">
      <c r="A115" s="341"/>
      <c r="B115" s="56" t="s">
        <v>969</v>
      </c>
      <c r="C115" s="616" t="str">
        <f>IF(COUNTBLANK(I105:I108)=0,IF(I105&gt;I106,C105,C106),"-")</f>
        <v>-</v>
      </c>
      <c r="D115" s="58"/>
      <c r="E115" s="58"/>
      <c r="F115" s="58"/>
      <c r="G115" s="58"/>
      <c r="H115" s="394"/>
      <c r="I115" s="196"/>
      <c r="J115" s="341"/>
      <c r="K115" s="341"/>
      <c r="L115" s="63" t="s">
        <v>970</v>
      </c>
      <c r="M115" s="617" t="str">
        <f>IF(COUNTBLANK(S105:S108)=0,IF(S105&gt;S106,M105,M106),"-")</f>
        <v>-</v>
      </c>
      <c r="N115" s="65"/>
      <c r="O115" s="65"/>
      <c r="P115" s="65"/>
      <c r="Q115" s="65"/>
      <c r="R115" s="395"/>
      <c r="S115" s="396"/>
      <c r="T115" s="341"/>
      <c r="U115" s="341"/>
      <c r="V115" s="69" t="s">
        <v>971</v>
      </c>
      <c r="W115" s="618" t="str">
        <f>IF(COUNTBLANK(AC105:AC108)=0,IF(AC105&gt;AC106,W105,W106),"-")</f>
        <v>-</v>
      </c>
      <c r="X115" s="71"/>
      <c r="Y115" s="71"/>
      <c r="Z115" s="71"/>
      <c r="AA115" s="71"/>
      <c r="AB115" s="397"/>
      <c r="AC115" s="398"/>
      <c r="AD115" s="341"/>
      <c r="AE115" s="341"/>
      <c r="AF115" s="75" t="s">
        <v>972</v>
      </c>
      <c r="AG115" s="619" t="str">
        <f>IF(COUNTBLANK(AM105:AM108)=0,IF(AM105&gt;AM106,AG105,AG106),"-")</f>
        <v>-</v>
      </c>
      <c r="AH115" s="77"/>
      <c r="AI115" s="77"/>
      <c r="AJ115" s="77"/>
      <c r="AK115" s="77"/>
      <c r="AL115" s="399"/>
      <c r="AM115" s="400"/>
      <c r="AN115" s="341"/>
    </row>
    <row r="116" ht="27.0" customHeight="1">
      <c r="A116" s="341"/>
      <c r="B116" s="401" t="s">
        <v>973</v>
      </c>
      <c r="C116" s="620" t="str">
        <f>IF(COUNTBLANK(I111:I112)=0,IF(I111&gt;I112,C111,C112),"-")</f>
        <v>-</v>
      </c>
      <c r="H116" s="402"/>
      <c r="I116" s="212"/>
      <c r="J116" s="341"/>
      <c r="K116" s="341"/>
      <c r="L116" s="403" t="s">
        <v>974</v>
      </c>
      <c r="M116" s="621" t="str">
        <f>IF(COUNTBLANK(S111:S112)=0,IF(S111&gt;S112,M111,M112),"-")</f>
        <v>-</v>
      </c>
      <c r="R116" s="404"/>
      <c r="S116" s="405"/>
      <c r="T116" s="341"/>
      <c r="U116" s="341"/>
      <c r="V116" s="406" t="s">
        <v>975</v>
      </c>
      <c r="W116" s="478" t="str">
        <f>IF(COUNTBLANK(AC111:AC112)=0,IF(AC111&gt;AC112,W111,W112),"-")</f>
        <v>-</v>
      </c>
      <c r="AB116" s="407"/>
      <c r="AC116" s="408"/>
      <c r="AD116" s="341"/>
      <c r="AE116" s="341"/>
      <c r="AF116" s="409" t="s">
        <v>976</v>
      </c>
      <c r="AG116" s="622" t="str">
        <f>IF(COUNTBLANK(AM111:AM112)=0,IF(AM111&gt;AM112,AG111,AG112),"-")</f>
        <v>-</v>
      </c>
      <c r="AL116" s="410"/>
      <c r="AM116" s="411"/>
      <c r="AN116" s="341"/>
    </row>
    <row r="117" ht="27.0" customHeight="1">
      <c r="A117" s="341"/>
      <c r="B117" s="105" t="s">
        <v>977</v>
      </c>
      <c r="C117" s="476" t="str">
        <f>IF(COUNTBLANK(I111:I112)=0,IF(I111&gt;I112,C112,C111),"-")</f>
        <v>-</v>
      </c>
      <c r="H117" s="412"/>
      <c r="I117" s="228"/>
      <c r="J117" s="341"/>
      <c r="K117" s="341"/>
      <c r="L117" s="110" t="s">
        <v>978</v>
      </c>
      <c r="M117" s="476" t="str">
        <f>IF(COUNTBLANK(S111:S112)=0,IF(S111&gt;S112,M112,M111),"-")</f>
        <v>-</v>
      </c>
      <c r="R117" s="412"/>
      <c r="S117" s="413"/>
      <c r="T117" s="341"/>
      <c r="U117" s="341"/>
      <c r="V117" s="112" t="s">
        <v>979</v>
      </c>
      <c r="W117" s="476" t="str">
        <f>IF(COUNTBLANK(AC111:AC112)=0,IF(AC111&gt;AC112,W112,W111),"-")</f>
        <v>-</v>
      </c>
      <c r="AB117" s="412"/>
      <c r="AC117" s="414"/>
      <c r="AD117" s="341"/>
      <c r="AE117" s="341"/>
      <c r="AF117" s="114" t="s">
        <v>980</v>
      </c>
      <c r="AG117" s="476" t="str">
        <f>IF(COUNTBLANK(AM111:AM112)=0,IF(AM111&gt;AM112,AG112,AG111),"-")</f>
        <v>-</v>
      </c>
      <c r="AL117" s="412"/>
      <c r="AM117" s="415"/>
      <c r="AN117" s="341"/>
    </row>
    <row r="118" ht="27.0" customHeight="1">
      <c r="A118" s="341"/>
      <c r="B118" s="416" t="s">
        <v>981</v>
      </c>
      <c r="C118" s="623" t="str">
        <f>IF(COUNTBLANK(I105:I108)=0,IF(I107&gt;I108,C108,C107),"-")</f>
        <v>-</v>
      </c>
      <c r="D118" s="170"/>
      <c r="E118" s="170"/>
      <c r="F118" s="170"/>
      <c r="G118" s="170"/>
      <c r="H118" s="417"/>
      <c r="I118" s="238"/>
      <c r="J118" s="341"/>
      <c r="K118" s="341"/>
      <c r="L118" s="418" t="s">
        <v>982</v>
      </c>
      <c r="M118" s="624" t="str">
        <f>IF(COUNTBLANK(S105:S108)=0,IF(S107&gt;S108,M108,M107),"-")</f>
        <v>-</v>
      </c>
      <c r="N118" s="123"/>
      <c r="O118" s="123"/>
      <c r="P118" s="123"/>
      <c r="Q118" s="123"/>
      <c r="R118" s="419"/>
      <c r="S118" s="420"/>
      <c r="T118" s="341"/>
      <c r="U118" s="341"/>
      <c r="V118" s="421" t="s">
        <v>983</v>
      </c>
      <c r="W118" s="625" t="str">
        <f>IF(COUNTBLANK(AC105:AC108)=0,IF(AC107&gt;AC108,W108,W107),"-")</f>
        <v>-</v>
      </c>
      <c r="X118" s="129"/>
      <c r="Y118" s="129"/>
      <c r="Z118" s="129"/>
      <c r="AA118" s="129"/>
      <c r="AB118" s="422"/>
      <c r="AC118" s="423"/>
      <c r="AD118" s="341"/>
      <c r="AE118" s="341"/>
      <c r="AF118" s="424" t="s">
        <v>984</v>
      </c>
      <c r="AG118" s="626" t="str">
        <f>IF(COUNTBLANK(AM105:AM108)=0,IF(AM107&gt;AM108,AG108,AG107),"-")</f>
        <v>-</v>
      </c>
      <c r="AH118" s="175"/>
      <c r="AI118" s="175"/>
      <c r="AJ118" s="175"/>
      <c r="AK118" s="175"/>
      <c r="AL118" s="425"/>
      <c r="AM118" s="426"/>
      <c r="AN118" s="341"/>
    </row>
    <row r="119" ht="27.0" customHeight="1">
      <c r="A119" s="251"/>
      <c r="B119" s="251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</row>
    <row r="120" ht="27.0" customHeight="1">
      <c r="A120" s="251"/>
      <c r="B120" s="40" t="s">
        <v>818</v>
      </c>
      <c r="C120" s="41"/>
      <c r="D120" s="41"/>
      <c r="E120" s="41"/>
      <c r="F120" s="41"/>
      <c r="G120" s="41"/>
      <c r="H120" s="41"/>
      <c r="I120" s="41"/>
      <c r="J120" s="367"/>
      <c r="K120" s="367"/>
      <c r="L120" s="42" t="s">
        <v>819</v>
      </c>
      <c r="M120" s="43"/>
      <c r="N120" s="43"/>
      <c r="O120" s="43"/>
      <c r="P120" s="43"/>
      <c r="Q120" s="43"/>
      <c r="R120" s="43"/>
      <c r="S120" s="43"/>
      <c r="T120" s="367"/>
      <c r="U120" s="367"/>
      <c r="V120" s="44" t="s">
        <v>820</v>
      </c>
      <c r="W120" s="45"/>
      <c r="X120" s="45"/>
      <c r="Y120" s="45"/>
      <c r="Z120" s="45"/>
      <c r="AA120" s="45"/>
      <c r="AB120" s="45"/>
      <c r="AC120" s="45"/>
      <c r="AD120" s="367"/>
      <c r="AE120" s="367"/>
      <c r="AF120" s="46" t="s">
        <v>821</v>
      </c>
      <c r="AG120" s="47"/>
      <c r="AH120" s="47"/>
      <c r="AI120" s="47"/>
      <c r="AJ120" s="47"/>
      <c r="AK120" s="47"/>
      <c r="AL120" s="47"/>
      <c r="AM120" s="47"/>
      <c r="AN120" s="251"/>
    </row>
    <row r="121" ht="27.0" customHeight="1">
      <c r="A121" s="251"/>
      <c r="B121" s="49" t="str">
        <f>B98</f>
        <v>PARTIE 1 : 08H00 - 09H30</v>
      </c>
      <c r="C121" s="368"/>
      <c r="D121" s="368"/>
      <c r="E121" s="368"/>
      <c r="F121" s="368"/>
      <c r="G121" s="368"/>
      <c r="H121" s="369" t="s">
        <v>54</v>
      </c>
      <c r="I121" s="370" t="s">
        <v>55</v>
      </c>
      <c r="J121" s="368"/>
      <c r="K121" s="368"/>
      <c r="L121" s="52" t="str">
        <f>B121</f>
        <v>PARTIE 1 : 08H00 - 09H30</v>
      </c>
      <c r="M121" s="368"/>
      <c r="N121" s="368"/>
      <c r="O121" s="368"/>
      <c r="P121" s="368"/>
      <c r="Q121" s="368"/>
      <c r="R121" s="369" t="s">
        <v>54</v>
      </c>
      <c r="S121" s="370" t="s">
        <v>55</v>
      </c>
      <c r="T121" s="368"/>
      <c r="U121" s="368"/>
      <c r="V121" s="53" t="str">
        <f>B121</f>
        <v>PARTIE 1 : 08H00 - 09H30</v>
      </c>
      <c r="W121" s="368"/>
      <c r="X121" s="368"/>
      <c r="Y121" s="368"/>
      <c r="Z121" s="368"/>
      <c r="AA121" s="368"/>
      <c r="AB121" s="369" t="s">
        <v>54</v>
      </c>
      <c r="AC121" s="370" t="s">
        <v>55</v>
      </c>
      <c r="AD121" s="368"/>
      <c r="AE121" s="368"/>
      <c r="AF121" s="54" t="str">
        <f>B121</f>
        <v>PARTIE 1 : 08H00 - 09H30</v>
      </c>
      <c r="AG121" s="368"/>
      <c r="AH121" s="368"/>
      <c r="AI121" s="368"/>
      <c r="AJ121" s="368"/>
      <c r="AK121" s="368"/>
      <c r="AL121" s="369" t="s">
        <v>54</v>
      </c>
      <c r="AM121" s="370" t="s">
        <v>55</v>
      </c>
      <c r="AN121" s="251"/>
    </row>
    <row r="122" ht="27.0" customHeight="1">
      <c r="A122" s="251"/>
      <c r="B122" s="56">
        <v>101.0</v>
      </c>
      <c r="C122" s="57" t="str">
        <f>IFERROR(VLOOKUP("9A",$G$8:$N$71,3,FALSE))</f>
        <v>MANDON Thierry</v>
      </c>
      <c r="D122" s="58"/>
      <c r="E122" s="58"/>
      <c r="F122" s="58"/>
      <c r="G122" s="59"/>
      <c r="H122" s="372"/>
      <c r="I122" s="61"/>
      <c r="J122" s="373"/>
      <c r="K122" s="371"/>
      <c r="L122" s="63">
        <v>102.0</v>
      </c>
      <c r="M122" s="64" t="str">
        <f>IFERROR(VLOOKUP("10A",$G$8:$N$71,3,FALSE))</f>
        <v>COULON Jean-François</v>
      </c>
      <c r="N122" s="65"/>
      <c r="O122" s="65"/>
      <c r="P122" s="65"/>
      <c r="Q122" s="66"/>
      <c r="R122" s="374"/>
      <c r="S122" s="68"/>
      <c r="T122" s="373"/>
      <c r="U122" s="371"/>
      <c r="V122" s="69">
        <v>103.0</v>
      </c>
      <c r="W122" s="70" t="str">
        <f>IFERROR(VLOOKUP("11A",$G$8:$N$71,3,FALSE))</f>
        <v>CARPENTIER Rodrigue</v>
      </c>
      <c r="X122" s="71"/>
      <c r="Y122" s="71"/>
      <c r="Z122" s="71"/>
      <c r="AA122" s="72"/>
      <c r="AB122" s="375"/>
      <c r="AC122" s="74"/>
      <c r="AD122" s="373"/>
      <c r="AE122" s="371"/>
      <c r="AF122" s="75">
        <v>104.0</v>
      </c>
      <c r="AG122" s="76" t="str">
        <f>IFERROR(VLOOKUP("12A",$G$8:$N$71,3,FALSE))</f>
        <v>GUENAND Willy</v>
      </c>
      <c r="AH122" s="77"/>
      <c r="AI122" s="77"/>
      <c r="AJ122" s="77"/>
      <c r="AK122" s="78"/>
      <c r="AL122" s="376"/>
      <c r="AM122" s="80"/>
      <c r="AN122" s="251"/>
    </row>
    <row r="123" ht="27.0" customHeight="1">
      <c r="A123" s="251"/>
      <c r="B123" s="81"/>
      <c r="C123" s="82" t="str">
        <f>IFERROR(VLOOKUP("9B",$G$8:$N$71,3,FALSE))</f>
        <v>FERRET Jean-Pierre</v>
      </c>
      <c r="D123" s="83"/>
      <c r="E123" s="83"/>
      <c r="F123" s="83"/>
      <c r="G123" s="84"/>
      <c r="H123" s="377"/>
      <c r="I123" s="86"/>
      <c r="J123" s="373"/>
      <c r="K123" s="371"/>
      <c r="L123" s="87"/>
      <c r="M123" s="88" t="str">
        <f>IFERROR(VLOOKUP("10B",$G$8:$N$71,3,FALSE))</f>
        <v>CARRAS Lilian</v>
      </c>
      <c r="N123" s="89"/>
      <c r="O123" s="89"/>
      <c r="P123" s="89"/>
      <c r="Q123" s="90"/>
      <c r="R123" s="378"/>
      <c r="S123" s="92"/>
      <c r="T123" s="373"/>
      <c r="U123" s="371"/>
      <c r="V123" s="93"/>
      <c r="W123" s="94" t="str">
        <f>IFERROR(VLOOKUP("11B",$G$8:$N$71,3,FALSE))</f>
        <v>TROUILLAS David</v>
      </c>
      <c r="X123" s="95"/>
      <c r="Y123" s="95"/>
      <c r="Z123" s="95"/>
      <c r="AA123" s="96"/>
      <c r="AB123" s="379"/>
      <c r="AC123" s="98"/>
      <c r="AD123" s="373"/>
      <c r="AE123" s="371"/>
      <c r="AF123" s="99"/>
      <c r="AG123" s="100" t="str">
        <f>IFERROR(VLOOKUP("12B",$G$8:$N$71,3,FALSE))</f>
        <v>MATHON Eric</v>
      </c>
      <c r="AH123" s="101"/>
      <c r="AI123" s="101"/>
      <c r="AJ123" s="101"/>
      <c r="AK123" s="102"/>
      <c r="AL123" s="380"/>
      <c r="AM123" s="104"/>
      <c r="AN123" s="251"/>
    </row>
    <row r="124" ht="27.0" customHeight="1">
      <c r="A124" s="251"/>
      <c r="B124" s="105"/>
      <c r="C124" s="106" t="str">
        <f>IFERROR(VLOOKUP("9C",$G$8:$N$71,3,FALSE))</f>
        <v>BEZUIT Maurice</v>
      </c>
      <c r="G124" s="107"/>
      <c r="H124" s="381"/>
      <c r="I124" s="109">
        <v>13.0</v>
      </c>
      <c r="J124" s="373" t="str">
        <f>C125</f>
        <v>Office</v>
      </c>
      <c r="K124" s="371" t="s">
        <v>57</v>
      </c>
      <c r="L124" s="110"/>
      <c r="M124" s="106" t="str">
        <f>IFERROR(VLOOKUP("10C",$G$8:$N$71,3,FALSE))</f>
        <v>GUILLAUME Laurent</v>
      </c>
      <c r="Q124" s="107"/>
      <c r="R124" s="381"/>
      <c r="S124" s="111">
        <v>13.0</v>
      </c>
      <c r="T124" s="373" t="str">
        <f>M125</f>
        <v>Office</v>
      </c>
      <c r="U124" s="371" t="s">
        <v>57</v>
      </c>
      <c r="V124" s="112"/>
      <c r="W124" s="106" t="str">
        <f>IFERROR(VLOOKUP("11C",$G$8:$N$71,3,FALSE))</f>
        <v>BROUILLOUX Yves</v>
      </c>
      <c r="AA124" s="107"/>
      <c r="AB124" s="381"/>
      <c r="AC124" s="113">
        <v>13.0</v>
      </c>
      <c r="AD124" s="373" t="str">
        <f>W125</f>
        <v>Office</v>
      </c>
      <c r="AE124" s="371"/>
      <c r="AF124" s="114"/>
      <c r="AG124" s="106" t="str">
        <f>IFERROR(VLOOKUP("12C",$G$8:$N$71,3,FALSE))</f>
        <v>BIDON Jean-Claude</v>
      </c>
      <c r="AK124" s="107"/>
      <c r="AL124" s="381"/>
      <c r="AM124" s="115">
        <v>13.0</v>
      </c>
      <c r="AN124" s="251"/>
    </row>
    <row r="125" ht="27.0" customHeight="1">
      <c r="A125" s="251"/>
      <c r="B125" s="116"/>
      <c r="C125" s="117" t="str">
        <f>IFERROR(VLOOKUP("9D",$G$8:$N$71,3,FALSE))</f>
        <v>Office</v>
      </c>
      <c r="G125" s="118"/>
      <c r="H125" s="382"/>
      <c r="I125" s="120">
        <v>7.0</v>
      </c>
      <c r="J125" s="373" t="str">
        <f>C124</f>
        <v>BEZUIT Maurice</v>
      </c>
      <c r="K125" s="371" t="s">
        <v>57</v>
      </c>
      <c r="L125" s="121"/>
      <c r="M125" s="122" t="str">
        <f>IFERROR(VLOOKUP("10D",$G$8:$N$71,3,FALSE))</f>
        <v>Office</v>
      </c>
      <c r="N125" s="123"/>
      <c r="O125" s="123"/>
      <c r="P125" s="123"/>
      <c r="Q125" s="124"/>
      <c r="R125" s="383"/>
      <c r="S125" s="126">
        <v>7.0</v>
      </c>
      <c r="T125" s="373" t="str">
        <f>M124</f>
        <v>GUILLAUME Laurent</v>
      </c>
      <c r="U125" s="371" t="s">
        <v>57</v>
      </c>
      <c r="V125" s="127"/>
      <c r="W125" s="128" t="str">
        <f>IFERROR(VLOOKUP("11D",$G$8:$N$71,3,FALSE))</f>
        <v>Office</v>
      </c>
      <c r="X125" s="129"/>
      <c r="Y125" s="129"/>
      <c r="Z125" s="129"/>
      <c r="AA125" s="130"/>
      <c r="AB125" s="384"/>
      <c r="AC125" s="132">
        <v>7.0</v>
      </c>
      <c r="AD125" s="373" t="str">
        <f>W124</f>
        <v>BROUILLOUX Yves</v>
      </c>
      <c r="AE125" s="371"/>
      <c r="AF125" s="133"/>
      <c r="AG125" s="134" t="str">
        <f>IFERROR(VLOOKUP("12D",$G$8:$N$71,3,FALSE))</f>
        <v>Office</v>
      </c>
      <c r="AK125" s="135"/>
      <c r="AL125" s="385"/>
      <c r="AM125" s="137">
        <v>7.0</v>
      </c>
      <c r="AN125" s="251"/>
    </row>
    <row r="126" ht="13.5" customHeight="1">
      <c r="A126" s="251"/>
      <c r="B126" s="139" t="s">
        <v>58</v>
      </c>
      <c r="C126" s="140" t="s">
        <v>5</v>
      </c>
      <c r="D126" s="141"/>
      <c r="E126" s="141"/>
      <c r="F126" s="141"/>
      <c r="G126" s="142"/>
      <c r="H126" s="143" t="s">
        <v>55</v>
      </c>
      <c r="I126" s="144"/>
      <c r="J126" s="145"/>
      <c r="K126" s="138"/>
      <c r="L126" s="146" t="s">
        <v>58</v>
      </c>
      <c r="M126" s="147" t="s">
        <v>5</v>
      </c>
      <c r="N126" s="148"/>
      <c r="O126" s="148"/>
      <c r="P126" s="148"/>
      <c r="Q126" s="149"/>
      <c r="R126" s="150" t="s">
        <v>55</v>
      </c>
      <c r="S126" s="151"/>
      <c r="T126" s="145"/>
      <c r="U126" s="138"/>
      <c r="V126" s="152" t="s">
        <v>58</v>
      </c>
      <c r="W126" s="153" t="s">
        <v>5</v>
      </c>
      <c r="X126" s="154"/>
      <c r="Y126" s="154"/>
      <c r="Z126" s="154"/>
      <c r="AA126" s="155"/>
      <c r="AB126" s="156" t="s">
        <v>55</v>
      </c>
      <c r="AC126" s="157"/>
      <c r="AD126" s="145"/>
      <c r="AE126" s="138"/>
      <c r="AF126" s="158" t="s">
        <v>58</v>
      </c>
      <c r="AG126" s="159" t="s">
        <v>5</v>
      </c>
      <c r="AH126" s="160"/>
      <c r="AI126" s="160"/>
      <c r="AJ126" s="160"/>
      <c r="AK126" s="161"/>
      <c r="AL126" s="162" t="s">
        <v>55</v>
      </c>
      <c r="AM126" s="163"/>
      <c r="AN126" s="251"/>
    </row>
    <row r="127" ht="27.0" customHeight="1">
      <c r="A127" s="251"/>
      <c r="B127" s="49" t="str">
        <f>B104</f>
        <v>PARTIE 2 : 10H15 - 11H45</v>
      </c>
      <c r="C127" s="386"/>
      <c r="D127" s="386"/>
      <c r="E127" s="386"/>
      <c r="F127" s="386"/>
      <c r="G127" s="386"/>
      <c r="H127" s="369" t="s">
        <v>54</v>
      </c>
      <c r="I127" s="370" t="s">
        <v>55</v>
      </c>
      <c r="J127" s="145"/>
      <c r="K127" s="145"/>
      <c r="L127" s="166" t="str">
        <f>B127</f>
        <v>PARTIE 2 : 10H15 - 11H45</v>
      </c>
      <c r="M127" s="386"/>
      <c r="N127" s="386"/>
      <c r="O127" s="386"/>
      <c r="P127" s="386"/>
      <c r="Q127" s="386"/>
      <c r="R127" s="369" t="s">
        <v>54</v>
      </c>
      <c r="S127" s="370" t="s">
        <v>55</v>
      </c>
      <c r="T127" s="145"/>
      <c r="U127" s="145"/>
      <c r="V127" s="167" t="str">
        <f>B127</f>
        <v>PARTIE 2 : 10H15 - 11H45</v>
      </c>
      <c r="W127" s="386"/>
      <c r="X127" s="386"/>
      <c r="Y127" s="386"/>
      <c r="Z127" s="386"/>
      <c r="AA127" s="386"/>
      <c r="AB127" s="369" t="s">
        <v>54</v>
      </c>
      <c r="AC127" s="370" t="s">
        <v>55</v>
      </c>
      <c r="AD127" s="145"/>
      <c r="AE127" s="145"/>
      <c r="AF127" s="168" t="str">
        <f>B127</f>
        <v>PARTIE 2 : 10H15 - 11H45</v>
      </c>
      <c r="AG127" s="386"/>
      <c r="AH127" s="386"/>
      <c r="AI127" s="386"/>
      <c r="AJ127" s="386"/>
      <c r="AK127" s="386"/>
      <c r="AL127" s="369" t="s">
        <v>54</v>
      </c>
      <c r="AM127" s="370" t="s">
        <v>55</v>
      </c>
      <c r="AN127" s="251"/>
    </row>
    <row r="128" ht="27.0" customHeight="1">
      <c r="A128" s="251"/>
      <c r="B128" s="56">
        <v>102.0</v>
      </c>
      <c r="C128" s="493" t="str">
        <f>IF(COUNTBLANK(I122:I125)=0,IF(I122&gt;I123,C122,C123),"-")</f>
        <v>-</v>
      </c>
      <c r="D128" s="65"/>
      <c r="E128" s="65"/>
      <c r="F128" s="65"/>
      <c r="G128" s="66"/>
      <c r="H128" s="372"/>
      <c r="I128" s="61"/>
      <c r="J128" s="373" t="str">
        <f>C129</f>
        <v>-</v>
      </c>
      <c r="K128" s="371" t="s">
        <v>60</v>
      </c>
      <c r="L128" s="63">
        <v>103.0</v>
      </c>
      <c r="M128" s="493" t="str">
        <f>IF(COUNTBLANK(S122:S125)=0,IF(S122&gt;S123,M122,M123),"-")</f>
        <v>-</v>
      </c>
      <c r="N128" s="65"/>
      <c r="O128" s="65"/>
      <c r="P128" s="65"/>
      <c r="Q128" s="66"/>
      <c r="R128" s="374"/>
      <c r="S128" s="68"/>
      <c r="T128" s="373" t="str">
        <f>M129</f>
        <v>-</v>
      </c>
      <c r="U128" s="371" t="s">
        <v>60</v>
      </c>
      <c r="V128" s="69">
        <v>104.0</v>
      </c>
      <c r="W128" s="494" t="str">
        <f>IF(COUNTBLANK(AC122:AC125)=0,IF(AC122&gt;AC123,W122,W123),"-")</f>
        <v>-</v>
      </c>
      <c r="X128" s="71"/>
      <c r="Y128" s="71"/>
      <c r="Z128" s="71"/>
      <c r="AA128" s="72"/>
      <c r="AB128" s="375"/>
      <c r="AC128" s="74"/>
      <c r="AD128" s="373" t="str">
        <f>W129</f>
        <v>-</v>
      </c>
      <c r="AE128" s="371"/>
      <c r="AF128" s="75">
        <v>105.0</v>
      </c>
      <c r="AG128" s="495" t="str">
        <f>IF(COUNTBLANK(AM122:AM125)=0,IF(AM122&gt;AM123,AG122,AG123),"-")</f>
        <v>-</v>
      </c>
      <c r="AH128" s="77"/>
      <c r="AI128" s="77"/>
      <c r="AJ128" s="77"/>
      <c r="AK128" s="78"/>
      <c r="AL128" s="376"/>
      <c r="AM128" s="80"/>
      <c r="AN128" s="251"/>
    </row>
    <row r="129" ht="27.0" customHeight="1">
      <c r="A129" s="251"/>
      <c r="B129" s="81"/>
      <c r="C129" s="474" t="str">
        <f>IF(COUNTBLANK(I122:I125)=0,IF(I124&gt;I125,C124,C125),"-")</f>
        <v>-</v>
      </c>
      <c r="D129" s="83"/>
      <c r="E129" s="83"/>
      <c r="F129" s="83"/>
      <c r="G129" s="84"/>
      <c r="H129" s="377"/>
      <c r="I129" s="86"/>
      <c r="J129" s="373" t="str">
        <f>C128</f>
        <v>-</v>
      </c>
      <c r="K129" s="371" t="s">
        <v>60</v>
      </c>
      <c r="L129" s="87"/>
      <c r="M129" s="496" t="str">
        <f>IF(COUNTBLANK(S122:S125)=0,IF(S124&gt;S125,M124,M125),"-")</f>
        <v>-</v>
      </c>
      <c r="N129" s="89"/>
      <c r="O129" s="89"/>
      <c r="P129" s="89"/>
      <c r="Q129" s="90"/>
      <c r="R129" s="378"/>
      <c r="S129" s="92"/>
      <c r="T129" s="373" t="str">
        <f>M128</f>
        <v>-</v>
      </c>
      <c r="U129" s="371" t="s">
        <v>60</v>
      </c>
      <c r="V129" s="93"/>
      <c r="W129" s="497" t="str">
        <f>IF(COUNTBLANK(AC122:AC125)=0,IF(AC124&gt;AC125,W124,W125),"-")</f>
        <v>-</v>
      </c>
      <c r="X129" s="95"/>
      <c r="Y129" s="95"/>
      <c r="Z129" s="95"/>
      <c r="AA129" s="96"/>
      <c r="AB129" s="379"/>
      <c r="AC129" s="98"/>
      <c r="AD129" s="373" t="str">
        <f>W128</f>
        <v>-</v>
      </c>
      <c r="AE129" s="371"/>
      <c r="AF129" s="99"/>
      <c r="AG129" s="498" t="str">
        <f>IF(COUNTBLANK(AM122:AM125)=0,IF(AM124&gt;AM125,AG124,AG125),"-")</f>
        <v>-</v>
      </c>
      <c r="AH129" s="101"/>
      <c r="AI129" s="101"/>
      <c r="AJ129" s="101"/>
      <c r="AK129" s="102"/>
      <c r="AL129" s="380"/>
      <c r="AM129" s="104"/>
      <c r="AN129" s="251"/>
    </row>
    <row r="130" ht="27.0" customHeight="1">
      <c r="A130" s="251"/>
      <c r="B130" s="105"/>
      <c r="C130" s="475" t="str">
        <f>IF(COUNTBLANK(I122:I125)=0,IF(I122&gt;I123,C123,C122),"-")</f>
        <v>-</v>
      </c>
      <c r="G130" s="107"/>
      <c r="H130" s="381"/>
      <c r="I130" s="109">
        <v>13.0</v>
      </c>
      <c r="J130" s="373" t="str">
        <f>C131</f>
        <v>Office</v>
      </c>
      <c r="K130" s="371" t="s">
        <v>61</v>
      </c>
      <c r="L130" s="110"/>
      <c r="M130" s="475" t="str">
        <f>IF(COUNTBLANK(S122:S125)=0,IF(S122&gt;S123,M123,M122),"-")</f>
        <v>-</v>
      </c>
      <c r="Q130" s="107"/>
      <c r="R130" s="381"/>
      <c r="S130" s="111">
        <v>13.0</v>
      </c>
      <c r="T130" s="373" t="str">
        <f>M131</f>
        <v>Office</v>
      </c>
      <c r="U130" s="371" t="s">
        <v>61</v>
      </c>
      <c r="V130" s="112"/>
      <c r="W130" s="475" t="str">
        <f>IF(COUNTBLANK(AC122:AC125)=0,IF(AC122&gt;AC123,W123,W122),"-")</f>
        <v>-</v>
      </c>
      <c r="AA130" s="107"/>
      <c r="AB130" s="381"/>
      <c r="AC130" s="113">
        <v>13.0</v>
      </c>
      <c r="AD130" s="373" t="str">
        <f>W131</f>
        <v>Office</v>
      </c>
      <c r="AE130" s="371"/>
      <c r="AF130" s="114"/>
      <c r="AG130" s="475" t="str">
        <f>IF(COUNTBLANK(AM122:AM125)=0,IF(AM122&gt;AM123,AG123,AG122),"-")</f>
        <v>-</v>
      </c>
      <c r="AK130" s="107"/>
      <c r="AL130" s="381"/>
      <c r="AM130" s="115">
        <v>13.0</v>
      </c>
      <c r="AN130" s="251"/>
    </row>
    <row r="131" ht="27.0" customHeight="1">
      <c r="A131" s="251"/>
      <c r="B131" s="116"/>
      <c r="C131" s="611" t="str">
        <f>IFERROR(VLOOKUP("1D",$G$8:$N$71,3,FALSE))</f>
        <v>Office</v>
      </c>
      <c r="G131" s="118"/>
      <c r="H131" s="387"/>
      <c r="I131" s="173">
        <v>7.0</v>
      </c>
      <c r="J131" s="373" t="str">
        <f>C130</f>
        <v>-</v>
      </c>
      <c r="K131" s="371" t="s">
        <v>61</v>
      </c>
      <c r="L131" s="121"/>
      <c r="M131" s="612" t="str">
        <f>IFERROR(VLOOKUP("1D",$G$8:$N$71,3,FALSE))</f>
        <v>Office</v>
      </c>
      <c r="Q131" s="613"/>
      <c r="R131" s="383"/>
      <c r="S131" s="126">
        <v>7.0</v>
      </c>
      <c r="T131" s="373" t="str">
        <f>M130</f>
        <v>-</v>
      </c>
      <c r="U131" s="371" t="s">
        <v>61</v>
      </c>
      <c r="V131" s="127"/>
      <c r="W131" s="614" t="str">
        <f>IFERROR(VLOOKUP("1D",$G$8:$N$71,3,FALSE))</f>
        <v>Office</v>
      </c>
      <c r="AA131" s="615"/>
      <c r="AB131" s="384"/>
      <c r="AC131" s="132">
        <v>7.0</v>
      </c>
      <c r="AD131" s="373" t="str">
        <f>W130</f>
        <v>-</v>
      </c>
      <c r="AE131" s="371"/>
      <c r="AF131" s="133"/>
      <c r="AG131" s="427" t="str">
        <f>IFERROR(VLOOKUP("1D",$G$8:$N$71,3,FALSE))</f>
        <v>Office</v>
      </c>
      <c r="AK131" s="135"/>
      <c r="AL131" s="390"/>
      <c r="AM131" s="178">
        <v>7.0</v>
      </c>
      <c r="AN131" s="251"/>
    </row>
    <row r="132" ht="13.5" customHeight="1">
      <c r="A132" s="251"/>
      <c r="B132" s="139" t="s">
        <v>58</v>
      </c>
      <c r="C132" s="140" t="s">
        <v>5</v>
      </c>
      <c r="D132" s="141"/>
      <c r="E132" s="141"/>
      <c r="F132" s="141"/>
      <c r="G132" s="142"/>
      <c r="H132" s="143" t="s">
        <v>55</v>
      </c>
      <c r="I132" s="144"/>
      <c r="J132" s="145"/>
      <c r="K132" s="138"/>
      <c r="L132" s="146" t="s">
        <v>58</v>
      </c>
      <c r="M132" s="147" t="s">
        <v>5</v>
      </c>
      <c r="N132" s="148"/>
      <c r="O132" s="148"/>
      <c r="P132" s="148"/>
      <c r="Q132" s="149"/>
      <c r="R132" s="150" t="s">
        <v>55</v>
      </c>
      <c r="S132" s="151"/>
      <c r="T132" s="145"/>
      <c r="U132" s="138"/>
      <c r="V132" s="152" t="s">
        <v>58</v>
      </c>
      <c r="W132" s="153" t="s">
        <v>5</v>
      </c>
      <c r="X132" s="154"/>
      <c r="Y132" s="154"/>
      <c r="Z132" s="154"/>
      <c r="AA132" s="155"/>
      <c r="AB132" s="156" t="s">
        <v>55</v>
      </c>
      <c r="AC132" s="157"/>
      <c r="AD132" s="145"/>
      <c r="AE132" s="138"/>
      <c r="AF132" s="179" t="s">
        <v>58</v>
      </c>
      <c r="AG132" s="180" t="s">
        <v>5</v>
      </c>
      <c r="AH132" s="181"/>
      <c r="AI132" s="181"/>
      <c r="AJ132" s="181"/>
      <c r="AK132" s="182"/>
      <c r="AL132" s="183" t="s">
        <v>55</v>
      </c>
      <c r="AM132" s="184"/>
      <c r="AN132" s="251"/>
    </row>
    <row r="133" ht="27.0" customHeight="1">
      <c r="A133" s="251"/>
      <c r="B133" s="49" t="str">
        <f>B110</f>
        <v>BARRAGES : 15H45 - 17H15</v>
      </c>
      <c r="C133" s="386"/>
      <c r="D133" s="386"/>
      <c r="E133" s="386"/>
      <c r="F133" s="386"/>
      <c r="G133" s="386"/>
      <c r="H133" s="369" t="s">
        <v>54</v>
      </c>
      <c r="I133" s="370" t="s">
        <v>55</v>
      </c>
      <c r="J133" s="145"/>
      <c r="K133" s="145"/>
      <c r="L133" s="166" t="str">
        <f>B133</f>
        <v>BARRAGES : 15H45 - 17H15</v>
      </c>
      <c r="M133" s="386"/>
      <c r="N133" s="386"/>
      <c r="O133" s="386"/>
      <c r="P133" s="386"/>
      <c r="Q133" s="386"/>
      <c r="R133" s="369" t="s">
        <v>54</v>
      </c>
      <c r="S133" s="370" t="s">
        <v>55</v>
      </c>
      <c r="T133" s="145"/>
      <c r="U133" s="145"/>
      <c r="V133" s="167" t="str">
        <f>B133</f>
        <v>BARRAGES : 15H45 - 17H15</v>
      </c>
      <c r="W133" s="386"/>
      <c r="X133" s="386"/>
      <c r="Y133" s="386"/>
      <c r="Z133" s="386"/>
      <c r="AA133" s="386"/>
      <c r="AB133" s="369" t="s">
        <v>54</v>
      </c>
      <c r="AC133" s="370" t="s">
        <v>55</v>
      </c>
      <c r="AD133" s="145"/>
      <c r="AE133" s="145"/>
      <c r="AF133" s="168" t="str">
        <f>B133</f>
        <v>BARRAGES : 15H45 - 17H15</v>
      </c>
      <c r="AG133" s="386"/>
      <c r="AH133" s="386"/>
      <c r="AI133" s="386"/>
      <c r="AJ133" s="386"/>
      <c r="AK133" s="386"/>
      <c r="AL133" s="369" t="s">
        <v>54</v>
      </c>
      <c r="AM133" s="370" t="s">
        <v>55</v>
      </c>
      <c r="AN133" s="251"/>
    </row>
    <row r="134" ht="27.0" customHeight="1">
      <c r="A134" s="251"/>
      <c r="B134" s="56">
        <v>103.0</v>
      </c>
      <c r="C134" s="473" t="str">
        <f>IF(COUNTBLANK(I128:I131)=0,IF(I128&gt;I129,C129,C128),"-")</f>
        <v>-</v>
      </c>
      <c r="D134" s="58"/>
      <c r="E134" s="58"/>
      <c r="F134" s="58"/>
      <c r="G134" s="59"/>
      <c r="H134" s="372"/>
      <c r="I134" s="61"/>
      <c r="J134" s="373" t="str">
        <f>C135</f>
        <v>-</v>
      </c>
      <c r="K134" s="371" t="s">
        <v>63</v>
      </c>
      <c r="L134" s="63">
        <v>104.0</v>
      </c>
      <c r="M134" s="493" t="str">
        <f>IF(COUNTBLANK(S128:S131)=0,IF(S128&gt;S129,M129,M128),"-")</f>
        <v>-</v>
      </c>
      <c r="N134" s="65"/>
      <c r="O134" s="65"/>
      <c r="P134" s="65"/>
      <c r="Q134" s="66"/>
      <c r="R134" s="374"/>
      <c r="S134" s="68"/>
      <c r="T134" s="373" t="str">
        <f>M135</f>
        <v>-</v>
      </c>
      <c r="U134" s="371" t="s">
        <v>63</v>
      </c>
      <c r="V134" s="69">
        <v>105.0</v>
      </c>
      <c r="W134" s="494" t="str">
        <f>IF(COUNTBLANK(AC128:AC131)=0,IF(AC128&gt;AC129,W129,W128),"-")</f>
        <v>-</v>
      </c>
      <c r="X134" s="71"/>
      <c r="Y134" s="71"/>
      <c r="Z134" s="71"/>
      <c r="AA134" s="72"/>
      <c r="AB134" s="375"/>
      <c r="AC134" s="74"/>
      <c r="AD134" s="373" t="str">
        <f>W135</f>
        <v>-</v>
      </c>
      <c r="AE134" s="371"/>
      <c r="AF134" s="75">
        <v>106.0</v>
      </c>
      <c r="AG134" s="495" t="str">
        <f>IF(COUNTBLANK(AM128:AM131)=0,IF(AM128&gt;AM129,AG129,AG128),"-")</f>
        <v>-</v>
      </c>
      <c r="AH134" s="77"/>
      <c r="AI134" s="77"/>
      <c r="AJ134" s="77"/>
      <c r="AK134" s="78"/>
      <c r="AL134" s="376"/>
      <c r="AM134" s="80"/>
      <c r="AN134" s="251"/>
    </row>
    <row r="135" ht="27.0" customHeight="1">
      <c r="A135" s="251"/>
      <c r="B135" s="116"/>
      <c r="C135" s="428" t="str">
        <f>IF(COUNTBLANK(I128:I131)=0,IF(I130&gt;I131,C130,C131),"-")</f>
        <v>-</v>
      </c>
      <c r="D135" s="170"/>
      <c r="E135" s="170"/>
      <c r="F135" s="170"/>
      <c r="G135" s="171"/>
      <c r="H135" s="387"/>
      <c r="I135" s="173"/>
      <c r="J135" s="373" t="str">
        <f>C134</f>
        <v>-</v>
      </c>
      <c r="K135" s="371" t="s">
        <v>63</v>
      </c>
      <c r="L135" s="121"/>
      <c r="M135" s="391" t="str">
        <f>IF(COUNTBLANK(S128:S131)=0,IF(S130&gt;S131,M130,M131),"-")</f>
        <v>-</v>
      </c>
      <c r="N135" s="123"/>
      <c r="O135" s="123"/>
      <c r="P135" s="123"/>
      <c r="Q135" s="124"/>
      <c r="R135" s="383"/>
      <c r="S135" s="126"/>
      <c r="T135" s="373" t="str">
        <f>M134</f>
        <v>-</v>
      </c>
      <c r="U135" s="371" t="s">
        <v>63</v>
      </c>
      <c r="V135" s="127"/>
      <c r="W135" s="388" t="str">
        <f>IF(COUNTBLANK(AC128:AC131)=0,IF(AC130&gt;AC131,W130,W131),"-")</f>
        <v>-</v>
      </c>
      <c r="X135" s="129"/>
      <c r="Y135" s="129"/>
      <c r="Z135" s="129"/>
      <c r="AA135" s="130"/>
      <c r="AB135" s="384"/>
      <c r="AC135" s="132"/>
      <c r="AD135" s="373" t="str">
        <f>W134</f>
        <v>-</v>
      </c>
      <c r="AE135" s="371"/>
      <c r="AF135" s="133"/>
      <c r="AG135" s="389" t="str">
        <f>IF(COUNTBLANK(AM128:AM131)=0,IF(AM130&gt;AM131,AG130,AG131),"-")</f>
        <v>-</v>
      </c>
      <c r="AH135" s="175"/>
      <c r="AI135" s="175"/>
      <c r="AJ135" s="175"/>
      <c r="AK135" s="176"/>
      <c r="AL135" s="390"/>
      <c r="AM135" s="178"/>
      <c r="AN135" s="251"/>
    </row>
    <row r="136" ht="13.5" customHeight="1">
      <c r="A136" s="251"/>
      <c r="B136" s="139" t="s">
        <v>58</v>
      </c>
      <c r="C136" s="140" t="s">
        <v>5</v>
      </c>
      <c r="D136" s="141"/>
      <c r="E136" s="141"/>
      <c r="F136" s="141"/>
      <c r="G136" s="142"/>
      <c r="H136" s="143" t="s">
        <v>55</v>
      </c>
      <c r="I136" s="144"/>
      <c r="J136" s="188"/>
      <c r="K136" s="187"/>
      <c r="L136" s="146" t="s">
        <v>58</v>
      </c>
      <c r="M136" s="147" t="s">
        <v>5</v>
      </c>
      <c r="N136" s="148"/>
      <c r="O136" s="148"/>
      <c r="P136" s="148"/>
      <c r="Q136" s="149"/>
      <c r="R136" s="150" t="s">
        <v>55</v>
      </c>
      <c r="S136" s="151"/>
      <c r="T136" s="188"/>
      <c r="U136" s="187"/>
      <c r="V136" s="152" t="s">
        <v>58</v>
      </c>
      <c r="W136" s="153" t="s">
        <v>5</v>
      </c>
      <c r="X136" s="154"/>
      <c r="Y136" s="154"/>
      <c r="Z136" s="154"/>
      <c r="AA136" s="155"/>
      <c r="AB136" s="156" t="s">
        <v>55</v>
      </c>
      <c r="AC136" s="157"/>
      <c r="AD136" s="188"/>
      <c r="AE136" s="187"/>
      <c r="AF136" s="179" t="s">
        <v>58</v>
      </c>
      <c r="AG136" s="180" t="s">
        <v>5</v>
      </c>
      <c r="AH136" s="181"/>
      <c r="AI136" s="181"/>
      <c r="AJ136" s="181"/>
      <c r="AK136" s="182"/>
      <c r="AL136" s="183" t="s">
        <v>55</v>
      </c>
      <c r="AM136" s="184"/>
      <c r="AN136" s="251"/>
    </row>
    <row r="137" ht="27.0" customHeight="1">
      <c r="A137" s="251"/>
      <c r="B137" s="393"/>
      <c r="C137" s="191"/>
      <c r="D137" s="191"/>
      <c r="E137" s="191"/>
      <c r="F137" s="191"/>
      <c r="G137" s="191"/>
      <c r="H137" s="191"/>
      <c r="I137" s="192"/>
      <c r="J137" s="392"/>
      <c r="K137" s="392"/>
      <c r="L137" s="393"/>
      <c r="M137" s="191"/>
      <c r="N137" s="191"/>
      <c r="O137" s="191"/>
      <c r="P137" s="191"/>
      <c r="Q137" s="191"/>
      <c r="R137" s="191"/>
      <c r="S137" s="191"/>
      <c r="T137" s="392"/>
      <c r="U137" s="392"/>
      <c r="V137" s="393"/>
      <c r="W137" s="191"/>
      <c r="X137" s="191"/>
      <c r="Y137" s="191"/>
      <c r="Z137" s="191"/>
      <c r="AA137" s="191"/>
      <c r="AB137" s="191"/>
      <c r="AC137" s="191"/>
      <c r="AD137" s="392"/>
      <c r="AE137" s="392"/>
      <c r="AF137" s="393"/>
      <c r="AG137" s="191"/>
      <c r="AH137" s="191"/>
      <c r="AI137" s="191"/>
      <c r="AJ137" s="191"/>
      <c r="AK137" s="191"/>
      <c r="AL137" s="191"/>
      <c r="AM137" s="191"/>
      <c r="AN137" s="251"/>
    </row>
    <row r="138" ht="27.0" customHeight="1">
      <c r="A138" s="251"/>
      <c r="B138" s="56" t="s">
        <v>985</v>
      </c>
      <c r="C138" s="616" t="str">
        <f>IF(COUNTBLANK(I128:I131)=0,IF(I128&gt;I129,C128,C129),"-")</f>
        <v>-</v>
      </c>
      <c r="D138" s="58"/>
      <c r="E138" s="58"/>
      <c r="F138" s="58"/>
      <c r="G138" s="58"/>
      <c r="H138" s="394"/>
      <c r="I138" s="196"/>
      <c r="J138" s="341"/>
      <c r="K138" s="341"/>
      <c r="L138" s="63" t="s">
        <v>986</v>
      </c>
      <c r="M138" s="617" t="str">
        <f>IF(COUNTBLANK(S128:S131)=0,IF(S128&gt;S129,M128,M129),"-")</f>
        <v>-</v>
      </c>
      <c r="N138" s="65"/>
      <c r="O138" s="65"/>
      <c r="P138" s="65"/>
      <c r="Q138" s="65"/>
      <c r="R138" s="395"/>
      <c r="S138" s="396"/>
      <c r="T138" s="341"/>
      <c r="U138" s="341"/>
      <c r="V138" s="69" t="s">
        <v>987</v>
      </c>
      <c r="W138" s="618" t="str">
        <f>IF(COUNTBLANK(AC128:AC131)=0,IF(AC128&gt;AC129,W128,W129),"-")</f>
        <v>-</v>
      </c>
      <c r="X138" s="71"/>
      <c r="Y138" s="71"/>
      <c r="Z138" s="71"/>
      <c r="AA138" s="71"/>
      <c r="AB138" s="397"/>
      <c r="AC138" s="398"/>
      <c r="AD138" s="341"/>
      <c r="AE138" s="341"/>
      <c r="AF138" s="75" t="s">
        <v>988</v>
      </c>
      <c r="AG138" s="619" t="str">
        <f>IF(COUNTBLANK(AM128:AM131)=0,IF(AM128&gt;AM129,AG128,AG129),"-")</f>
        <v>-</v>
      </c>
      <c r="AH138" s="77"/>
      <c r="AI138" s="77"/>
      <c r="AJ138" s="77"/>
      <c r="AK138" s="77"/>
      <c r="AL138" s="399"/>
      <c r="AM138" s="400"/>
      <c r="AN138" s="251"/>
    </row>
    <row r="139" ht="27.0" customHeight="1">
      <c r="A139" s="251"/>
      <c r="B139" s="401" t="s">
        <v>989</v>
      </c>
      <c r="C139" s="620" t="str">
        <f>IF(COUNTBLANK(I134:I135)=0,IF(I134&gt;I135,C134,C135),"-")</f>
        <v>-</v>
      </c>
      <c r="H139" s="402"/>
      <c r="I139" s="212"/>
      <c r="J139" s="341"/>
      <c r="K139" s="341"/>
      <c r="L139" s="403" t="s">
        <v>990</v>
      </c>
      <c r="M139" s="621" t="str">
        <f>IF(COUNTBLANK(S134:S135)=0,IF(S134&gt;S135,M134,M135),"-")</f>
        <v>-</v>
      </c>
      <c r="R139" s="404"/>
      <c r="S139" s="405"/>
      <c r="T139" s="341"/>
      <c r="U139" s="341"/>
      <c r="V139" s="406" t="s">
        <v>991</v>
      </c>
      <c r="W139" s="478" t="str">
        <f>IF(COUNTBLANK(AC134:AC135)=0,IF(AC134&gt;AC135,W134,W135),"-")</f>
        <v>-</v>
      </c>
      <c r="AB139" s="407"/>
      <c r="AC139" s="408"/>
      <c r="AD139" s="341"/>
      <c r="AE139" s="341"/>
      <c r="AF139" s="409" t="s">
        <v>992</v>
      </c>
      <c r="AG139" s="622" t="str">
        <f>IF(COUNTBLANK(AM134:AM135)=0,IF(AM134&gt;AM135,AG134,AG135),"-")</f>
        <v>-</v>
      </c>
      <c r="AL139" s="410"/>
      <c r="AM139" s="411"/>
      <c r="AN139" s="251"/>
    </row>
    <row r="140" ht="27.0" customHeight="1">
      <c r="A140" s="251"/>
      <c r="B140" s="105" t="s">
        <v>993</v>
      </c>
      <c r="C140" s="476" t="str">
        <f>IF(COUNTBLANK(I134:I135)=0,IF(I134&gt;I135,C135,C134),"-")</f>
        <v>-</v>
      </c>
      <c r="H140" s="412"/>
      <c r="I140" s="228"/>
      <c r="J140" s="341"/>
      <c r="K140" s="341"/>
      <c r="L140" s="110" t="s">
        <v>994</v>
      </c>
      <c r="M140" s="476" t="str">
        <f>IF(COUNTBLANK(S134:S135)=0,IF(S134&gt;S135,M135,M134),"-")</f>
        <v>-</v>
      </c>
      <c r="R140" s="412"/>
      <c r="S140" s="413"/>
      <c r="T140" s="341"/>
      <c r="U140" s="341"/>
      <c r="V140" s="112" t="s">
        <v>995</v>
      </c>
      <c r="W140" s="476" t="str">
        <f>IF(COUNTBLANK(AC134:AC135)=0,IF(AC134&gt;AC135,W135,W134),"-")</f>
        <v>-</v>
      </c>
      <c r="AB140" s="412"/>
      <c r="AC140" s="414"/>
      <c r="AD140" s="341"/>
      <c r="AE140" s="341"/>
      <c r="AF140" s="114" t="s">
        <v>996</v>
      </c>
      <c r="AG140" s="476" t="str">
        <f>IF(COUNTBLANK(AM134:AM135)=0,IF(AM134&gt;AM135,AG135,AG134),"-")</f>
        <v>-</v>
      </c>
      <c r="AL140" s="412"/>
      <c r="AM140" s="415"/>
      <c r="AN140" s="251"/>
    </row>
    <row r="141" ht="27.0" customHeight="1">
      <c r="A141" s="251"/>
      <c r="B141" s="416" t="s">
        <v>997</v>
      </c>
      <c r="C141" s="623" t="str">
        <f>IF(COUNTBLANK(I128:I131)=0,IF(I130&gt;I131,C131,C130),"-")</f>
        <v>-</v>
      </c>
      <c r="D141" s="170"/>
      <c r="E141" s="170"/>
      <c r="F141" s="170"/>
      <c r="G141" s="170"/>
      <c r="H141" s="417"/>
      <c r="I141" s="238"/>
      <c r="J141" s="341"/>
      <c r="K141" s="341"/>
      <c r="L141" s="418" t="s">
        <v>998</v>
      </c>
      <c r="M141" s="624" t="str">
        <f>IF(COUNTBLANK(S128:S131)=0,IF(S130&gt;S131,M131,M130),"-")</f>
        <v>-</v>
      </c>
      <c r="N141" s="123"/>
      <c r="O141" s="123"/>
      <c r="P141" s="123"/>
      <c r="Q141" s="123"/>
      <c r="R141" s="419"/>
      <c r="S141" s="420"/>
      <c r="T141" s="341"/>
      <c r="U141" s="341"/>
      <c r="V141" s="421" t="s">
        <v>999</v>
      </c>
      <c r="W141" s="625" t="str">
        <f>IF(COUNTBLANK(AC128:AC131)=0,IF(AC130&gt;AC131,W131,W130),"-")</f>
        <v>-</v>
      </c>
      <c r="X141" s="129"/>
      <c r="Y141" s="129"/>
      <c r="Z141" s="129"/>
      <c r="AA141" s="129"/>
      <c r="AB141" s="422"/>
      <c r="AC141" s="423"/>
      <c r="AD141" s="341"/>
      <c r="AE141" s="341"/>
      <c r="AF141" s="424" t="s">
        <v>1000</v>
      </c>
      <c r="AG141" s="626" t="str">
        <f>IF(COUNTBLANK(AM128:AM131)=0,IF(AM130&gt;AM131,AG131,AG130),"-")</f>
        <v>-</v>
      </c>
      <c r="AH141" s="175"/>
      <c r="AI141" s="175"/>
      <c r="AJ141" s="175"/>
      <c r="AK141" s="175"/>
      <c r="AL141" s="425"/>
      <c r="AM141" s="426"/>
      <c r="AN141" s="251"/>
    </row>
    <row r="142" ht="27.0" customHeight="1">
      <c r="A142" s="251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</row>
    <row r="143" ht="27.0" customHeight="1">
      <c r="A143" s="251"/>
      <c r="B143" s="40" t="s">
        <v>838</v>
      </c>
      <c r="C143" s="41"/>
      <c r="D143" s="41"/>
      <c r="E143" s="41"/>
      <c r="F143" s="41"/>
      <c r="G143" s="41"/>
      <c r="H143" s="41"/>
      <c r="I143" s="41"/>
      <c r="J143" s="367"/>
      <c r="K143" s="367"/>
      <c r="L143" s="42" t="s">
        <v>839</v>
      </c>
      <c r="M143" s="43"/>
      <c r="N143" s="43"/>
      <c r="O143" s="43"/>
      <c r="P143" s="43"/>
      <c r="Q143" s="43"/>
      <c r="R143" s="43"/>
      <c r="S143" s="43"/>
      <c r="T143" s="367"/>
      <c r="U143" s="367"/>
      <c r="V143" s="44" t="s">
        <v>840</v>
      </c>
      <c r="W143" s="45"/>
      <c r="X143" s="45"/>
      <c r="Y143" s="45"/>
      <c r="Z143" s="45"/>
      <c r="AA143" s="45"/>
      <c r="AB143" s="45"/>
      <c r="AC143" s="45"/>
      <c r="AD143" s="367"/>
      <c r="AE143" s="367"/>
      <c r="AF143" s="46" t="s">
        <v>841</v>
      </c>
      <c r="AG143" s="47"/>
      <c r="AH143" s="47"/>
      <c r="AI143" s="47"/>
      <c r="AJ143" s="47"/>
      <c r="AK143" s="47"/>
      <c r="AL143" s="47"/>
      <c r="AM143" s="47"/>
      <c r="AN143" s="251"/>
    </row>
    <row r="144" ht="27.0" customHeight="1">
      <c r="A144" s="251"/>
      <c r="B144" s="49" t="str">
        <f>B121</f>
        <v>PARTIE 1 : 08H00 - 09H30</v>
      </c>
      <c r="C144" s="368"/>
      <c r="D144" s="368"/>
      <c r="E144" s="368"/>
      <c r="F144" s="368"/>
      <c r="G144" s="368"/>
      <c r="H144" s="369" t="s">
        <v>54</v>
      </c>
      <c r="I144" s="370" t="s">
        <v>55</v>
      </c>
      <c r="J144" s="368"/>
      <c r="K144" s="368"/>
      <c r="L144" s="52" t="str">
        <f>B144</f>
        <v>PARTIE 1 : 08H00 - 09H30</v>
      </c>
      <c r="M144" s="368"/>
      <c r="N144" s="368"/>
      <c r="O144" s="368"/>
      <c r="P144" s="368"/>
      <c r="Q144" s="368"/>
      <c r="R144" s="369" t="s">
        <v>54</v>
      </c>
      <c r="S144" s="370" t="s">
        <v>55</v>
      </c>
      <c r="T144" s="368"/>
      <c r="U144" s="368"/>
      <c r="V144" s="53" t="str">
        <f>B144</f>
        <v>PARTIE 1 : 08H00 - 09H30</v>
      </c>
      <c r="W144" s="368"/>
      <c r="X144" s="368"/>
      <c r="Y144" s="368"/>
      <c r="Z144" s="368"/>
      <c r="AA144" s="368"/>
      <c r="AB144" s="369" t="s">
        <v>54</v>
      </c>
      <c r="AC144" s="370" t="s">
        <v>55</v>
      </c>
      <c r="AD144" s="368"/>
      <c r="AE144" s="368"/>
      <c r="AF144" s="54" t="str">
        <f>B144</f>
        <v>PARTIE 1 : 08H00 - 09H30</v>
      </c>
      <c r="AG144" s="368"/>
      <c r="AH144" s="368"/>
      <c r="AI144" s="368"/>
      <c r="AJ144" s="368"/>
      <c r="AK144" s="368"/>
      <c r="AL144" s="369" t="s">
        <v>54</v>
      </c>
      <c r="AM144" s="370" t="s">
        <v>55</v>
      </c>
      <c r="AN144" s="251"/>
    </row>
    <row r="145" ht="27.0" customHeight="1">
      <c r="A145" s="251"/>
      <c r="B145" s="56">
        <v>105.0</v>
      </c>
      <c r="C145" s="57" t="str">
        <f>IFERROR(VLOOKUP("13A",$G$8:$N$71,3,FALSE))</f>
        <v>AZERARAK Alexandre</v>
      </c>
      <c r="D145" s="58"/>
      <c r="E145" s="58"/>
      <c r="F145" s="58"/>
      <c r="G145" s="59"/>
      <c r="H145" s="372"/>
      <c r="I145" s="61"/>
      <c r="J145" s="373"/>
      <c r="K145" s="371"/>
      <c r="L145" s="63">
        <v>106.0</v>
      </c>
      <c r="M145" s="64" t="str">
        <f>IFERROR(VLOOKUP("14A",$G$8:$N$71,3,FALSE))</f>
        <v>ROBERT Jérôme</v>
      </c>
      <c r="N145" s="65"/>
      <c r="O145" s="65"/>
      <c r="P145" s="65"/>
      <c r="Q145" s="66"/>
      <c r="R145" s="374"/>
      <c r="S145" s="68"/>
      <c r="T145" s="373"/>
      <c r="U145" s="371"/>
      <c r="V145" s="69">
        <v>107.0</v>
      </c>
      <c r="W145" s="70" t="str">
        <f>IFERROR(VLOOKUP("15A",$G$8:$N$71,3,FALSE))</f>
        <v>FONTAINE Jean-Michel</v>
      </c>
      <c r="X145" s="71"/>
      <c r="Y145" s="71"/>
      <c r="Z145" s="71"/>
      <c r="AA145" s="72"/>
      <c r="AB145" s="375"/>
      <c r="AC145" s="74"/>
      <c r="AD145" s="373"/>
      <c r="AE145" s="371"/>
      <c r="AF145" s="75">
        <v>108.0</v>
      </c>
      <c r="AG145" s="76" t="str">
        <f>IFERROR(VLOOKUP("16A",$G$8:$N$71,3,FALSE))</f>
        <v>BERTRAND Loïc</v>
      </c>
      <c r="AH145" s="77"/>
      <c r="AI145" s="77"/>
      <c r="AJ145" s="77"/>
      <c r="AK145" s="78"/>
      <c r="AL145" s="376"/>
      <c r="AM145" s="80"/>
      <c r="AN145" s="251"/>
    </row>
    <row r="146" ht="27.0" customHeight="1">
      <c r="A146" s="251"/>
      <c r="B146" s="81"/>
      <c r="C146" s="82" t="str">
        <f>IFERROR(VLOOKUP("13B",$G$8:$N$71,3,FALSE))</f>
        <v>BERNARD Bastien</v>
      </c>
      <c r="D146" s="83"/>
      <c r="E146" s="83"/>
      <c r="F146" s="83"/>
      <c r="G146" s="84"/>
      <c r="H146" s="377"/>
      <c r="I146" s="86"/>
      <c r="J146" s="373"/>
      <c r="K146" s="371"/>
      <c r="L146" s="87"/>
      <c r="M146" s="88" t="str">
        <f>IFERROR(VLOOKUP("14B",$G$8:$N$71,3,FALSE))</f>
        <v>SPECHT Franck</v>
      </c>
      <c r="N146" s="89"/>
      <c r="O146" s="89"/>
      <c r="P146" s="89"/>
      <c r="Q146" s="90"/>
      <c r="R146" s="378"/>
      <c r="S146" s="92"/>
      <c r="T146" s="373"/>
      <c r="U146" s="371"/>
      <c r="V146" s="93"/>
      <c r="W146" s="94" t="str">
        <f>IFERROR(VLOOKUP("15B",$G$8:$N$71,3,FALSE))</f>
        <v>COURAND Grégory</v>
      </c>
      <c r="X146" s="95"/>
      <c r="Y146" s="95"/>
      <c r="Z146" s="95"/>
      <c r="AA146" s="96"/>
      <c r="AB146" s="379"/>
      <c r="AC146" s="98"/>
      <c r="AD146" s="373"/>
      <c r="AE146" s="371"/>
      <c r="AF146" s="99"/>
      <c r="AG146" s="100" t="str">
        <f>IFERROR(VLOOKUP("16B",$G$8:$N$71,3,FALSE))</f>
        <v>PAPILLON Jacques</v>
      </c>
      <c r="AH146" s="101"/>
      <c r="AI146" s="101"/>
      <c r="AJ146" s="101"/>
      <c r="AK146" s="102"/>
      <c r="AL146" s="380"/>
      <c r="AM146" s="104"/>
      <c r="AN146" s="251"/>
    </row>
    <row r="147" ht="27.0" customHeight="1">
      <c r="A147" s="251"/>
      <c r="B147" s="105"/>
      <c r="C147" s="106" t="str">
        <f>IFERROR(VLOOKUP("13C",$G$8:$N$71,3,FALSE))</f>
        <v>DEVAL Jean-Jacques</v>
      </c>
      <c r="G147" s="107"/>
      <c r="H147" s="381"/>
      <c r="I147" s="109">
        <v>13.0</v>
      </c>
      <c r="J147" s="373" t="str">
        <f>C148</f>
        <v>Office</v>
      </c>
      <c r="K147" s="371" t="s">
        <v>57</v>
      </c>
      <c r="L147" s="110"/>
      <c r="M147" s="106" t="str">
        <f>IFERROR(VLOOKUP("14C",$G$8:$N$71,3,FALSE))</f>
        <v>PERROD Christophe</v>
      </c>
      <c r="Q147" s="107"/>
      <c r="R147" s="381"/>
      <c r="S147" s="111">
        <v>13.0</v>
      </c>
      <c r="T147" s="373" t="str">
        <f>M148</f>
        <v>Office</v>
      </c>
      <c r="U147" s="371" t="s">
        <v>57</v>
      </c>
      <c r="V147" s="112"/>
      <c r="W147" s="106" t="str">
        <f>IFERROR(VLOOKUP("15C",$G$8:$N$71,3,FALSE))</f>
        <v>BOLOMEY Vincent</v>
      </c>
      <c r="AA147" s="107"/>
      <c r="AB147" s="381"/>
      <c r="AC147" s="113">
        <v>13.0</v>
      </c>
      <c r="AD147" s="373" t="str">
        <f>W148</f>
        <v>Office</v>
      </c>
      <c r="AE147" s="371"/>
      <c r="AF147" s="114"/>
      <c r="AG147" s="106" t="str">
        <f>IFERROR(VLOOKUP("16C",$G$8:$N$71,3,FALSE))</f>
        <v>DESFONTAINE Christophe</v>
      </c>
      <c r="AK147" s="107"/>
      <c r="AL147" s="381"/>
      <c r="AM147" s="115">
        <v>13.0</v>
      </c>
      <c r="AN147" s="251"/>
    </row>
    <row r="148" ht="27.0" customHeight="1">
      <c r="A148" s="251"/>
      <c r="B148" s="116"/>
      <c r="C148" s="117" t="str">
        <f>IFERROR(VLOOKUP("13D",$G$8:$N$71,3,FALSE))</f>
        <v>Office</v>
      </c>
      <c r="G148" s="118"/>
      <c r="H148" s="382"/>
      <c r="I148" s="120">
        <v>7.0</v>
      </c>
      <c r="J148" s="373" t="str">
        <f>C147</f>
        <v>DEVAL Jean-Jacques</v>
      </c>
      <c r="K148" s="371" t="s">
        <v>57</v>
      </c>
      <c r="L148" s="121"/>
      <c r="M148" s="122" t="str">
        <f>IFERROR(VLOOKUP("14D",$G$8:$N$71,3,FALSE))</f>
        <v>Office</v>
      </c>
      <c r="N148" s="123"/>
      <c r="O148" s="123"/>
      <c r="P148" s="123"/>
      <c r="Q148" s="124"/>
      <c r="R148" s="383"/>
      <c r="S148" s="126">
        <v>7.0</v>
      </c>
      <c r="T148" s="373" t="str">
        <f>M147</f>
        <v>PERROD Christophe</v>
      </c>
      <c r="U148" s="371" t="s">
        <v>57</v>
      </c>
      <c r="V148" s="127"/>
      <c r="W148" s="128" t="str">
        <f>IFERROR(VLOOKUP("15D",$G$8:$N$71,3,FALSE))</f>
        <v>Office</v>
      </c>
      <c r="X148" s="129"/>
      <c r="Y148" s="129"/>
      <c r="Z148" s="129"/>
      <c r="AA148" s="130"/>
      <c r="AB148" s="384"/>
      <c r="AC148" s="132">
        <v>7.0</v>
      </c>
      <c r="AD148" s="373" t="str">
        <f>W147</f>
        <v>BOLOMEY Vincent</v>
      </c>
      <c r="AE148" s="371"/>
      <c r="AF148" s="133"/>
      <c r="AG148" s="134" t="str">
        <f>IFERROR(VLOOKUP("16D",$G$8:$N$71,3,FALSE))</f>
        <v>Office</v>
      </c>
      <c r="AK148" s="135"/>
      <c r="AL148" s="385"/>
      <c r="AM148" s="137">
        <v>7.0</v>
      </c>
      <c r="AN148" s="251"/>
    </row>
    <row r="149" ht="13.5" customHeight="1">
      <c r="A149" s="251"/>
      <c r="B149" s="139" t="s">
        <v>58</v>
      </c>
      <c r="C149" s="140" t="s">
        <v>5</v>
      </c>
      <c r="D149" s="141"/>
      <c r="E149" s="141"/>
      <c r="F149" s="141"/>
      <c r="G149" s="142"/>
      <c r="H149" s="143" t="s">
        <v>55</v>
      </c>
      <c r="I149" s="144"/>
      <c r="J149" s="145"/>
      <c r="K149" s="138"/>
      <c r="L149" s="146" t="s">
        <v>58</v>
      </c>
      <c r="M149" s="147" t="s">
        <v>5</v>
      </c>
      <c r="N149" s="148"/>
      <c r="O149" s="148"/>
      <c r="P149" s="148"/>
      <c r="Q149" s="149"/>
      <c r="R149" s="150" t="s">
        <v>55</v>
      </c>
      <c r="S149" s="151"/>
      <c r="T149" s="145"/>
      <c r="U149" s="138"/>
      <c r="V149" s="152" t="s">
        <v>58</v>
      </c>
      <c r="W149" s="153" t="s">
        <v>5</v>
      </c>
      <c r="X149" s="154"/>
      <c r="Y149" s="154"/>
      <c r="Z149" s="154"/>
      <c r="AA149" s="155"/>
      <c r="AB149" s="156" t="s">
        <v>55</v>
      </c>
      <c r="AC149" s="157"/>
      <c r="AD149" s="145"/>
      <c r="AE149" s="138"/>
      <c r="AF149" s="158" t="s">
        <v>58</v>
      </c>
      <c r="AG149" s="159" t="s">
        <v>5</v>
      </c>
      <c r="AH149" s="160"/>
      <c r="AI149" s="160"/>
      <c r="AJ149" s="160"/>
      <c r="AK149" s="161"/>
      <c r="AL149" s="162" t="s">
        <v>55</v>
      </c>
      <c r="AM149" s="163"/>
      <c r="AN149" s="251"/>
    </row>
    <row r="150" ht="27.0" customHeight="1">
      <c r="A150" s="251"/>
      <c r="B150" s="49" t="str">
        <f>B127</f>
        <v>PARTIE 2 : 10H15 - 11H45</v>
      </c>
      <c r="C150" s="386"/>
      <c r="D150" s="386"/>
      <c r="E150" s="386"/>
      <c r="F150" s="386"/>
      <c r="G150" s="386"/>
      <c r="H150" s="369" t="s">
        <v>54</v>
      </c>
      <c r="I150" s="370" t="s">
        <v>55</v>
      </c>
      <c r="J150" s="145"/>
      <c r="K150" s="145"/>
      <c r="L150" s="166" t="str">
        <f>B150</f>
        <v>PARTIE 2 : 10H15 - 11H45</v>
      </c>
      <c r="M150" s="386"/>
      <c r="N150" s="386"/>
      <c r="O150" s="386"/>
      <c r="P150" s="386"/>
      <c r="Q150" s="386"/>
      <c r="R150" s="369" t="s">
        <v>54</v>
      </c>
      <c r="S150" s="370" t="s">
        <v>55</v>
      </c>
      <c r="T150" s="145"/>
      <c r="U150" s="145"/>
      <c r="V150" s="167" t="str">
        <f>B150</f>
        <v>PARTIE 2 : 10H15 - 11H45</v>
      </c>
      <c r="W150" s="386"/>
      <c r="X150" s="386"/>
      <c r="Y150" s="386"/>
      <c r="Z150" s="386"/>
      <c r="AA150" s="386"/>
      <c r="AB150" s="369" t="s">
        <v>54</v>
      </c>
      <c r="AC150" s="370" t="s">
        <v>55</v>
      </c>
      <c r="AD150" s="145"/>
      <c r="AE150" s="145"/>
      <c r="AF150" s="168" t="str">
        <f>B150</f>
        <v>PARTIE 2 : 10H15 - 11H45</v>
      </c>
      <c r="AG150" s="386"/>
      <c r="AH150" s="386"/>
      <c r="AI150" s="386"/>
      <c r="AJ150" s="386"/>
      <c r="AK150" s="386"/>
      <c r="AL150" s="369" t="s">
        <v>54</v>
      </c>
      <c r="AM150" s="370" t="s">
        <v>55</v>
      </c>
      <c r="AN150" s="251"/>
    </row>
    <row r="151" ht="27.0" customHeight="1">
      <c r="A151" s="251"/>
      <c r="B151" s="56">
        <v>106.0</v>
      </c>
      <c r="C151" s="473" t="str">
        <f>IF(COUNTBLANK(I145:I148)=0,IF(I145&gt;I146,C145,C146),"-")</f>
        <v>-</v>
      </c>
      <c r="D151" s="58"/>
      <c r="E151" s="58"/>
      <c r="F151" s="58"/>
      <c r="G151" s="59"/>
      <c r="H151" s="372"/>
      <c r="I151" s="61"/>
      <c r="J151" s="373" t="str">
        <f>C152</f>
        <v>-</v>
      </c>
      <c r="K151" s="371" t="s">
        <v>60</v>
      </c>
      <c r="L151" s="63">
        <v>107.0</v>
      </c>
      <c r="M151" s="493" t="str">
        <f>IF(COUNTBLANK(S145:S148)=0,IF(S145&gt;S146,M145,M146),"-")</f>
        <v>-</v>
      </c>
      <c r="N151" s="65"/>
      <c r="O151" s="65"/>
      <c r="P151" s="65"/>
      <c r="Q151" s="66"/>
      <c r="R151" s="374"/>
      <c r="S151" s="68"/>
      <c r="T151" s="373" t="str">
        <f>M152</f>
        <v>-</v>
      </c>
      <c r="U151" s="371" t="s">
        <v>60</v>
      </c>
      <c r="V151" s="69">
        <v>108.0</v>
      </c>
      <c r="W151" s="494" t="str">
        <f>IF(COUNTBLANK(AC145:AC148)=0,IF(AC145&gt;AC146,W145,W146),"-")</f>
        <v>-</v>
      </c>
      <c r="X151" s="71"/>
      <c r="Y151" s="71"/>
      <c r="Z151" s="71"/>
      <c r="AA151" s="72"/>
      <c r="AB151" s="375"/>
      <c r="AC151" s="74"/>
      <c r="AD151" s="373"/>
      <c r="AE151" s="371"/>
      <c r="AF151" s="75">
        <v>93.0</v>
      </c>
      <c r="AG151" s="495" t="str">
        <f>IF(COUNTBLANK(AM145:AM148)=0,IF(AM145&gt;AM146,AG145,AG146),"-")</f>
        <v>-</v>
      </c>
      <c r="AH151" s="77"/>
      <c r="AI151" s="77"/>
      <c r="AJ151" s="77"/>
      <c r="AK151" s="78"/>
      <c r="AL151" s="376"/>
      <c r="AM151" s="80"/>
      <c r="AN151" s="251"/>
    </row>
    <row r="152" ht="27.0" customHeight="1">
      <c r="A152" s="251"/>
      <c r="B152" s="81"/>
      <c r="C152" s="474" t="str">
        <f>IF(COUNTBLANK(I145:I148)=0,IF(I147&gt;I148,C147,C148),"-")</f>
        <v>-</v>
      </c>
      <c r="D152" s="83"/>
      <c r="E152" s="83"/>
      <c r="F152" s="83"/>
      <c r="G152" s="84"/>
      <c r="H152" s="377"/>
      <c r="I152" s="86"/>
      <c r="J152" s="373" t="str">
        <f>C151</f>
        <v>-</v>
      </c>
      <c r="K152" s="371" t="s">
        <v>60</v>
      </c>
      <c r="L152" s="87"/>
      <c r="M152" s="496" t="str">
        <f>IF(COUNTBLANK(S145:S148)=0,IF(S147&gt;S148,M147,M148),"-")</f>
        <v>-</v>
      </c>
      <c r="N152" s="89"/>
      <c r="O152" s="89"/>
      <c r="P152" s="89"/>
      <c r="Q152" s="90"/>
      <c r="R152" s="378"/>
      <c r="S152" s="92"/>
      <c r="T152" s="373" t="str">
        <f>M151</f>
        <v>-</v>
      </c>
      <c r="U152" s="371" t="s">
        <v>60</v>
      </c>
      <c r="V152" s="93"/>
      <c r="W152" s="497" t="str">
        <f>IF(COUNTBLANK(AC145:AC148)=0,IF(AC147&gt;AC148,W147,W148),"-")</f>
        <v>-</v>
      </c>
      <c r="X152" s="95"/>
      <c r="Y152" s="95"/>
      <c r="Z152" s="95"/>
      <c r="AA152" s="96"/>
      <c r="AB152" s="379"/>
      <c r="AC152" s="98"/>
      <c r="AD152" s="373"/>
      <c r="AE152" s="371"/>
      <c r="AF152" s="99"/>
      <c r="AG152" s="498" t="str">
        <f>IF(COUNTBLANK(AM145:AM148)=0,IF(AM147&gt;AM148,AG147,AG148),"-")</f>
        <v>-</v>
      </c>
      <c r="AH152" s="101"/>
      <c r="AI152" s="101"/>
      <c r="AJ152" s="101"/>
      <c r="AK152" s="102"/>
      <c r="AL152" s="380"/>
      <c r="AM152" s="104"/>
      <c r="AN152" s="251"/>
    </row>
    <row r="153" ht="27.0" customHeight="1">
      <c r="A153" s="251"/>
      <c r="B153" s="105"/>
      <c r="C153" s="475" t="str">
        <f>IF(COUNTBLANK(I145:I148)=0,IF(I145&gt;I146,C146,C145),"-")</f>
        <v>-</v>
      </c>
      <c r="G153" s="107"/>
      <c r="H153" s="381"/>
      <c r="I153" s="109"/>
      <c r="J153" s="373" t="str">
        <f>C154</f>
        <v>Office</v>
      </c>
      <c r="K153" s="371" t="s">
        <v>61</v>
      </c>
      <c r="L153" s="110"/>
      <c r="M153" s="475" t="str">
        <f>IF(COUNTBLANK(S145:S148)=0,IF(S145&gt;S146,M146,M145),"-")</f>
        <v>-</v>
      </c>
      <c r="Q153" s="107"/>
      <c r="R153" s="381"/>
      <c r="S153" s="111"/>
      <c r="T153" s="373" t="str">
        <f>M154</f>
        <v>Office</v>
      </c>
      <c r="U153" s="371" t="s">
        <v>61</v>
      </c>
      <c r="V153" s="112"/>
      <c r="W153" s="475" t="str">
        <f>IF(COUNTBLANK(AC145:AC148)=0,IF(AC145&gt;AC146,W146,W145),"-")</f>
        <v>-</v>
      </c>
      <c r="AA153" s="107"/>
      <c r="AB153" s="381"/>
      <c r="AC153" s="113"/>
      <c r="AD153" s="373" t="str">
        <f>W154</f>
        <v>Office</v>
      </c>
      <c r="AE153" s="371"/>
      <c r="AF153" s="114"/>
      <c r="AG153" s="475" t="str">
        <f>IF(COUNTBLANK(AM145:AM148)=0,IF(AM145&gt;AM146,AG146,AG145),"-")</f>
        <v>-</v>
      </c>
      <c r="AK153" s="107"/>
      <c r="AL153" s="381"/>
      <c r="AM153" s="115"/>
      <c r="AN153" s="251"/>
    </row>
    <row r="154" ht="27.0" customHeight="1">
      <c r="A154" s="251"/>
      <c r="B154" s="116"/>
      <c r="C154" s="611" t="str">
        <f>IFERROR(VLOOKUP("13D",$G$8:$N$71,3,FALSE))</f>
        <v>Office</v>
      </c>
      <c r="G154" s="118"/>
      <c r="H154" s="387"/>
      <c r="I154" s="173"/>
      <c r="J154" s="373" t="str">
        <f>C153</f>
        <v>-</v>
      </c>
      <c r="K154" s="371" t="s">
        <v>61</v>
      </c>
      <c r="L154" s="121"/>
      <c r="M154" s="612" t="str">
        <f>IFERROR(VLOOKUP("13D",$G$8:$N$71,3,FALSE))</f>
        <v>Office</v>
      </c>
      <c r="Q154" s="613"/>
      <c r="R154" s="383"/>
      <c r="S154" s="126"/>
      <c r="T154" s="373" t="str">
        <f>M153</f>
        <v>-</v>
      </c>
      <c r="U154" s="371" t="s">
        <v>61</v>
      </c>
      <c r="V154" s="127"/>
      <c r="W154" s="614" t="str">
        <f>IFERROR(VLOOKUP("13D",$G$8:$N$71,3,FALSE))</f>
        <v>Office</v>
      </c>
      <c r="AA154" s="615"/>
      <c r="AB154" s="384"/>
      <c r="AC154" s="132"/>
      <c r="AD154" s="373" t="str">
        <f>W153</f>
        <v>-</v>
      </c>
      <c r="AE154" s="371"/>
      <c r="AF154" s="133"/>
      <c r="AG154" s="427" t="str">
        <f>IFERROR(VLOOKUP("13D",$G$8:$N$71,3,FALSE))</f>
        <v>Office</v>
      </c>
      <c r="AK154" s="135"/>
      <c r="AL154" s="390"/>
      <c r="AM154" s="178"/>
      <c r="AN154" s="251"/>
    </row>
    <row r="155" ht="13.5" customHeight="1">
      <c r="A155" s="251"/>
      <c r="B155" s="139" t="s">
        <v>58</v>
      </c>
      <c r="C155" s="140" t="s">
        <v>5</v>
      </c>
      <c r="D155" s="141"/>
      <c r="E155" s="141"/>
      <c r="F155" s="141"/>
      <c r="G155" s="142"/>
      <c r="H155" s="143" t="s">
        <v>55</v>
      </c>
      <c r="I155" s="144"/>
      <c r="J155" s="145"/>
      <c r="K155" s="138"/>
      <c r="L155" s="146" t="s">
        <v>58</v>
      </c>
      <c r="M155" s="147" t="s">
        <v>5</v>
      </c>
      <c r="N155" s="148"/>
      <c r="O155" s="148"/>
      <c r="P155" s="148"/>
      <c r="Q155" s="149"/>
      <c r="R155" s="150" t="s">
        <v>55</v>
      </c>
      <c r="S155" s="151"/>
      <c r="T155" s="145"/>
      <c r="U155" s="138"/>
      <c r="V155" s="152" t="s">
        <v>58</v>
      </c>
      <c r="W155" s="153" t="s">
        <v>5</v>
      </c>
      <c r="X155" s="154"/>
      <c r="Y155" s="154"/>
      <c r="Z155" s="154"/>
      <c r="AA155" s="155"/>
      <c r="AB155" s="156" t="s">
        <v>55</v>
      </c>
      <c r="AC155" s="157"/>
      <c r="AD155" s="145"/>
      <c r="AE155" s="138"/>
      <c r="AF155" s="179" t="s">
        <v>58</v>
      </c>
      <c r="AG155" s="180" t="s">
        <v>5</v>
      </c>
      <c r="AH155" s="181"/>
      <c r="AI155" s="181"/>
      <c r="AJ155" s="181"/>
      <c r="AK155" s="182"/>
      <c r="AL155" s="183" t="s">
        <v>55</v>
      </c>
      <c r="AM155" s="184"/>
      <c r="AN155" s="251"/>
    </row>
    <row r="156" ht="27.0" customHeight="1">
      <c r="A156" s="251"/>
      <c r="B156" s="49" t="str">
        <f>B133</f>
        <v>BARRAGES : 15H45 - 17H15</v>
      </c>
      <c r="C156" s="386"/>
      <c r="D156" s="386"/>
      <c r="E156" s="386"/>
      <c r="F156" s="386"/>
      <c r="G156" s="386"/>
      <c r="H156" s="369" t="s">
        <v>54</v>
      </c>
      <c r="I156" s="370" t="s">
        <v>55</v>
      </c>
      <c r="J156" s="145"/>
      <c r="K156" s="145"/>
      <c r="L156" s="166" t="str">
        <f>B156</f>
        <v>BARRAGES : 15H45 - 17H15</v>
      </c>
      <c r="M156" s="386"/>
      <c r="N156" s="386"/>
      <c r="O156" s="386"/>
      <c r="P156" s="386"/>
      <c r="Q156" s="386"/>
      <c r="R156" s="369" t="s">
        <v>54</v>
      </c>
      <c r="S156" s="370" t="s">
        <v>55</v>
      </c>
      <c r="T156" s="145"/>
      <c r="U156" s="145"/>
      <c r="V156" s="167" t="str">
        <f>B156</f>
        <v>BARRAGES : 15H45 - 17H15</v>
      </c>
      <c r="W156" s="386"/>
      <c r="X156" s="386"/>
      <c r="Y156" s="386"/>
      <c r="Z156" s="386"/>
      <c r="AA156" s="386"/>
      <c r="AB156" s="369" t="s">
        <v>54</v>
      </c>
      <c r="AC156" s="370" t="s">
        <v>55</v>
      </c>
      <c r="AD156" s="145"/>
      <c r="AE156" s="145"/>
      <c r="AF156" s="168" t="str">
        <f>B156</f>
        <v>BARRAGES : 15H45 - 17H15</v>
      </c>
      <c r="AG156" s="386"/>
      <c r="AH156" s="386"/>
      <c r="AI156" s="386"/>
      <c r="AJ156" s="386"/>
      <c r="AK156" s="386"/>
      <c r="AL156" s="369" t="s">
        <v>54</v>
      </c>
      <c r="AM156" s="370" t="s">
        <v>55</v>
      </c>
      <c r="AN156" s="251"/>
    </row>
    <row r="157" ht="27.0" customHeight="1">
      <c r="A157" s="251"/>
      <c r="B157" s="56">
        <v>107.0</v>
      </c>
      <c r="C157" s="473" t="str">
        <f>IF(COUNTBLANK(I151:I154)=0,IF(I151&gt;I152,C152,C151),"-")</f>
        <v>-</v>
      </c>
      <c r="D157" s="58"/>
      <c r="E157" s="58"/>
      <c r="F157" s="58"/>
      <c r="G157" s="59"/>
      <c r="H157" s="372"/>
      <c r="I157" s="61"/>
      <c r="J157" s="373" t="str">
        <f>C158</f>
        <v>-</v>
      </c>
      <c r="K157" s="371" t="s">
        <v>63</v>
      </c>
      <c r="L157" s="63">
        <v>108.0</v>
      </c>
      <c r="M157" s="493" t="str">
        <f>IF(COUNTBLANK(S151:S154)=0,IF(S151&gt;S152,M152,M151),"-")</f>
        <v>-</v>
      </c>
      <c r="N157" s="65"/>
      <c r="O157" s="65"/>
      <c r="P157" s="65"/>
      <c r="Q157" s="66"/>
      <c r="R157" s="374"/>
      <c r="S157" s="68"/>
      <c r="T157" s="373" t="str">
        <f>M158</f>
        <v>-</v>
      </c>
      <c r="U157" s="371" t="s">
        <v>63</v>
      </c>
      <c r="V157" s="69">
        <v>93.0</v>
      </c>
      <c r="W157" s="494" t="str">
        <f>IF(COUNTBLANK(AC151:AC154)=0,IF(AC151&gt;AC152,W152,W151),"-")</f>
        <v>-</v>
      </c>
      <c r="X157" s="71"/>
      <c r="Y157" s="71"/>
      <c r="Z157" s="71"/>
      <c r="AA157" s="72"/>
      <c r="AB157" s="375"/>
      <c r="AC157" s="74"/>
      <c r="AD157" s="373" t="str">
        <f>W158</f>
        <v>-</v>
      </c>
      <c r="AE157" s="371"/>
      <c r="AF157" s="75">
        <v>94.0</v>
      </c>
      <c r="AG157" s="495" t="str">
        <f>IF(COUNTBLANK(AM151:AM154)=0,IF(AM151&gt;AM152,AG152,AG151),"-")</f>
        <v>-</v>
      </c>
      <c r="AH157" s="77"/>
      <c r="AI157" s="77"/>
      <c r="AJ157" s="77"/>
      <c r="AK157" s="78"/>
      <c r="AL157" s="376"/>
      <c r="AM157" s="80"/>
      <c r="AN157" s="251"/>
    </row>
    <row r="158" ht="27.0" customHeight="1">
      <c r="A158" s="251"/>
      <c r="B158" s="116"/>
      <c r="C158" s="428" t="str">
        <f>IF(COUNTBLANK(I151:I154)=0,IF(I153&gt;I154,C153,C154),"-")</f>
        <v>-</v>
      </c>
      <c r="D158" s="170"/>
      <c r="E158" s="170"/>
      <c r="F158" s="170"/>
      <c r="G158" s="171"/>
      <c r="H158" s="387"/>
      <c r="I158" s="173"/>
      <c r="J158" s="373" t="str">
        <f>C157</f>
        <v>-</v>
      </c>
      <c r="K158" s="371" t="s">
        <v>63</v>
      </c>
      <c r="L158" s="121"/>
      <c r="M158" s="391" t="str">
        <f>IF(COUNTBLANK(S151:S154)=0,IF(S153&gt;S154,M153,M154),"-")</f>
        <v>-</v>
      </c>
      <c r="N158" s="123"/>
      <c r="O158" s="123"/>
      <c r="P158" s="123"/>
      <c r="Q158" s="124"/>
      <c r="R158" s="383"/>
      <c r="S158" s="126"/>
      <c r="T158" s="373" t="str">
        <f>M157</f>
        <v>-</v>
      </c>
      <c r="U158" s="371" t="s">
        <v>63</v>
      </c>
      <c r="V158" s="127"/>
      <c r="W158" s="388" t="str">
        <f>IF(COUNTBLANK(AC151:AC154)=0,IF(AC153&gt;AC154,W153,W154),"-")</f>
        <v>-</v>
      </c>
      <c r="X158" s="129"/>
      <c r="Y158" s="129"/>
      <c r="Z158" s="129"/>
      <c r="AA158" s="130"/>
      <c r="AB158" s="384"/>
      <c r="AC158" s="132"/>
      <c r="AD158" s="373" t="str">
        <f>W157</f>
        <v>-</v>
      </c>
      <c r="AE158" s="371"/>
      <c r="AF158" s="133"/>
      <c r="AG158" s="389" t="str">
        <f>IF(COUNTBLANK(AM151:AM154)=0,IF(AM153&gt;AM154,AG153,AG154),"-")</f>
        <v>-</v>
      </c>
      <c r="AH158" s="175"/>
      <c r="AI158" s="175"/>
      <c r="AJ158" s="175"/>
      <c r="AK158" s="176"/>
      <c r="AL158" s="390"/>
      <c r="AM158" s="178"/>
      <c r="AN158" s="251"/>
    </row>
    <row r="159" ht="13.5" customHeight="1">
      <c r="A159" s="251"/>
      <c r="B159" s="139" t="s">
        <v>58</v>
      </c>
      <c r="C159" s="140" t="s">
        <v>5</v>
      </c>
      <c r="D159" s="141"/>
      <c r="E159" s="141"/>
      <c r="F159" s="141"/>
      <c r="G159" s="142"/>
      <c r="H159" s="143" t="s">
        <v>55</v>
      </c>
      <c r="I159" s="144"/>
      <c r="J159" s="188"/>
      <c r="K159" s="187"/>
      <c r="L159" s="146" t="s">
        <v>58</v>
      </c>
      <c r="M159" s="147" t="s">
        <v>5</v>
      </c>
      <c r="N159" s="148"/>
      <c r="O159" s="148"/>
      <c r="P159" s="148"/>
      <c r="Q159" s="149"/>
      <c r="R159" s="150" t="s">
        <v>55</v>
      </c>
      <c r="S159" s="151"/>
      <c r="T159" s="188"/>
      <c r="U159" s="187"/>
      <c r="V159" s="152" t="s">
        <v>58</v>
      </c>
      <c r="W159" s="153" t="s">
        <v>5</v>
      </c>
      <c r="X159" s="154"/>
      <c r="Y159" s="154"/>
      <c r="Z159" s="154"/>
      <c r="AA159" s="155"/>
      <c r="AB159" s="156" t="s">
        <v>55</v>
      </c>
      <c r="AC159" s="157"/>
      <c r="AD159" s="188"/>
      <c r="AE159" s="187"/>
      <c r="AF159" s="179" t="s">
        <v>58</v>
      </c>
      <c r="AG159" s="180" t="s">
        <v>5</v>
      </c>
      <c r="AH159" s="181"/>
      <c r="AI159" s="181"/>
      <c r="AJ159" s="181"/>
      <c r="AK159" s="182"/>
      <c r="AL159" s="183" t="s">
        <v>55</v>
      </c>
      <c r="AM159" s="184"/>
      <c r="AN159" s="251"/>
    </row>
    <row r="160" ht="27.0" customHeight="1">
      <c r="A160" s="251"/>
      <c r="B160" s="393"/>
      <c r="C160" s="191"/>
      <c r="D160" s="191"/>
      <c r="E160" s="191"/>
      <c r="F160" s="191"/>
      <c r="G160" s="191"/>
      <c r="H160" s="191"/>
      <c r="I160" s="192"/>
      <c r="J160" s="392"/>
      <c r="K160" s="392"/>
      <c r="L160" s="393"/>
      <c r="M160" s="191"/>
      <c r="N160" s="191"/>
      <c r="O160" s="191"/>
      <c r="P160" s="191"/>
      <c r="Q160" s="191"/>
      <c r="R160" s="191"/>
      <c r="S160" s="191"/>
      <c r="T160" s="392"/>
      <c r="U160" s="392"/>
      <c r="V160" s="393"/>
      <c r="W160" s="191"/>
      <c r="X160" s="191"/>
      <c r="Y160" s="191"/>
      <c r="Z160" s="191"/>
      <c r="AA160" s="191"/>
      <c r="AB160" s="191"/>
      <c r="AC160" s="191"/>
      <c r="AD160" s="392"/>
      <c r="AE160" s="392"/>
      <c r="AF160" s="393"/>
      <c r="AG160" s="191"/>
      <c r="AH160" s="191"/>
      <c r="AI160" s="191"/>
      <c r="AJ160" s="191"/>
      <c r="AK160" s="191"/>
      <c r="AL160" s="191"/>
      <c r="AM160" s="191"/>
      <c r="AN160" s="251"/>
    </row>
    <row r="161" ht="27.0" customHeight="1">
      <c r="A161" s="251"/>
      <c r="B161" s="56" t="s">
        <v>1001</v>
      </c>
      <c r="C161" s="616" t="str">
        <f>IF(COUNTBLANK(I151:I154)=0,IF(I151&gt;I152,C151,C152),"-")</f>
        <v>-</v>
      </c>
      <c r="D161" s="58"/>
      <c r="E161" s="58"/>
      <c r="F161" s="58"/>
      <c r="G161" s="58"/>
      <c r="H161" s="394"/>
      <c r="I161" s="196"/>
      <c r="J161" s="341"/>
      <c r="K161" s="341"/>
      <c r="L161" s="63" t="s">
        <v>1002</v>
      </c>
      <c r="M161" s="617" t="str">
        <f>IF(COUNTBLANK(S151:S154)=0,IF(S151&gt;S152,M151,M152),"-")</f>
        <v>-</v>
      </c>
      <c r="N161" s="65"/>
      <c r="O161" s="65"/>
      <c r="P161" s="65"/>
      <c r="Q161" s="65"/>
      <c r="R161" s="395"/>
      <c r="S161" s="396"/>
      <c r="T161" s="341"/>
      <c r="U161" s="341"/>
      <c r="V161" s="69" t="s">
        <v>1003</v>
      </c>
      <c r="W161" s="618" t="str">
        <f>IF(COUNTBLANK(AC151:AC154)=0,IF(AC151&gt;AC152,W151,W152),"-")</f>
        <v>-</v>
      </c>
      <c r="X161" s="71"/>
      <c r="Y161" s="71"/>
      <c r="Z161" s="71"/>
      <c r="AA161" s="71"/>
      <c r="AB161" s="397"/>
      <c r="AC161" s="398"/>
      <c r="AD161" s="341"/>
      <c r="AE161" s="341"/>
      <c r="AF161" s="75" t="s">
        <v>1004</v>
      </c>
      <c r="AG161" s="619" t="str">
        <f>IF(COUNTBLANK(AM151:AM154)=0,IF(AM151&gt;AM152,AG151,AG152),"-")</f>
        <v>-</v>
      </c>
      <c r="AH161" s="77"/>
      <c r="AI161" s="77"/>
      <c r="AJ161" s="77"/>
      <c r="AK161" s="77"/>
      <c r="AL161" s="399"/>
      <c r="AM161" s="400"/>
      <c r="AN161" s="251"/>
    </row>
    <row r="162" ht="27.0" customHeight="1">
      <c r="A162" s="251"/>
      <c r="B162" s="401" t="s">
        <v>1005</v>
      </c>
      <c r="C162" s="620" t="str">
        <f>IF(COUNTBLANK(I157:I158)=0,IF(I157&gt;I158,C157,C158),"-")</f>
        <v>-</v>
      </c>
      <c r="H162" s="402"/>
      <c r="I162" s="212"/>
      <c r="J162" s="341"/>
      <c r="K162" s="341"/>
      <c r="L162" s="403" t="s">
        <v>1006</v>
      </c>
      <c r="M162" s="621" t="str">
        <f>IF(COUNTBLANK(S157:S158)=0,IF(S157&gt;S158,M157,M158),"-")</f>
        <v>-</v>
      </c>
      <c r="R162" s="404"/>
      <c r="S162" s="405"/>
      <c r="T162" s="341"/>
      <c r="U162" s="341"/>
      <c r="V162" s="406" t="s">
        <v>1007</v>
      </c>
      <c r="W162" s="478" t="str">
        <f>IF(COUNTBLANK(AC157:AC158)=0,IF(AC157&gt;AC158,W157,W158),"-")</f>
        <v>-</v>
      </c>
      <c r="AB162" s="407"/>
      <c r="AC162" s="408"/>
      <c r="AD162" s="341"/>
      <c r="AE162" s="341"/>
      <c r="AF162" s="409" t="s">
        <v>1008</v>
      </c>
      <c r="AG162" s="622" t="str">
        <f>IF(COUNTBLANK(AM157:AM158)=0,IF(AM157&gt;AM158,AG157,AG158),"-")</f>
        <v>-</v>
      </c>
      <c r="AL162" s="410"/>
      <c r="AM162" s="411"/>
      <c r="AN162" s="251"/>
    </row>
    <row r="163" ht="27.0" customHeight="1">
      <c r="A163" s="251"/>
      <c r="B163" s="105" t="s">
        <v>1009</v>
      </c>
      <c r="C163" s="476" t="str">
        <f>IF(COUNTBLANK(I157:I158)=0,IF(I157&gt;I158,C158,C157),"-")</f>
        <v>-</v>
      </c>
      <c r="H163" s="412"/>
      <c r="I163" s="228"/>
      <c r="J163" s="341"/>
      <c r="K163" s="341"/>
      <c r="L163" s="110" t="s">
        <v>1010</v>
      </c>
      <c r="M163" s="476" t="str">
        <f>IF(COUNTBLANK(S157:S158)=0,IF(S157&gt;S158,M158,M157),"-")</f>
        <v>-</v>
      </c>
      <c r="R163" s="412"/>
      <c r="S163" s="413"/>
      <c r="T163" s="341"/>
      <c r="U163" s="341"/>
      <c r="V163" s="112" t="s">
        <v>1011</v>
      </c>
      <c r="W163" s="476" t="str">
        <f>IF(COUNTBLANK(AC157:AC158)=0,IF(AC157&gt;AC158,W158,W157),"-")</f>
        <v>-</v>
      </c>
      <c r="AB163" s="412"/>
      <c r="AC163" s="414"/>
      <c r="AD163" s="341"/>
      <c r="AE163" s="341"/>
      <c r="AF163" s="114" t="s">
        <v>1012</v>
      </c>
      <c r="AG163" s="476" t="str">
        <f>IF(COUNTBLANK(AM157:AM158)=0,IF(AM157&gt;AM158,AG158,AG157),"-")</f>
        <v>-</v>
      </c>
      <c r="AL163" s="412"/>
      <c r="AM163" s="415"/>
      <c r="AN163" s="251"/>
    </row>
    <row r="164" ht="27.0" customHeight="1">
      <c r="A164" s="251"/>
      <c r="B164" s="416" t="s">
        <v>1013</v>
      </c>
      <c r="C164" s="623" t="str">
        <f>IF(COUNTBLANK(I151:I154)=0,IF(I153&gt;I154,C154,C153),"-")</f>
        <v>-</v>
      </c>
      <c r="D164" s="170"/>
      <c r="E164" s="170"/>
      <c r="F164" s="170"/>
      <c r="G164" s="170"/>
      <c r="H164" s="417"/>
      <c r="I164" s="238"/>
      <c r="J164" s="341"/>
      <c r="K164" s="341"/>
      <c r="L164" s="418" t="s">
        <v>1014</v>
      </c>
      <c r="M164" s="624" t="str">
        <f>IF(COUNTBLANK(S151:S154)=0,IF(S153&gt;S154,M154,M153),"-")</f>
        <v>-</v>
      </c>
      <c r="N164" s="123"/>
      <c r="O164" s="123"/>
      <c r="P164" s="123"/>
      <c r="Q164" s="123"/>
      <c r="R164" s="419"/>
      <c r="S164" s="420"/>
      <c r="T164" s="341"/>
      <c r="U164" s="341"/>
      <c r="V164" s="421" t="s">
        <v>1015</v>
      </c>
      <c r="W164" s="625" t="str">
        <f>IF(COUNTBLANK(AC151:AC154)=0,IF(AC153&gt;AC154,W154,W153),"-")</f>
        <v>-</v>
      </c>
      <c r="X164" s="129"/>
      <c r="Y164" s="129"/>
      <c r="Z164" s="129"/>
      <c r="AA164" s="129"/>
      <c r="AB164" s="422"/>
      <c r="AC164" s="423"/>
      <c r="AD164" s="341"/>
      <c r="AE164" s="341"/>
      <c r="AF164" s="424" t="s">
        <v>1016</v>
      </c>
      <c r="AG164" s="626" t="str">
        <f>IF(COUNTBLANK(AM151:AM154)=0,IF(AM153&gt;AM154,AG154,AG153),"-")</f>
        <v>-</v>
      </c>
      <c r="AH164" s="175"/>
      <c r="AI164" s="175"/>
      <c r="AJ164" s="175"/>
      <c r="AK164" s="175"/>
      <c r="AL164" s="425"/>
      <c r="AM164" s="426"/>
      <c r="AN164" s="251"/>
    </row>
    <row r="165" ht="27.0" customHeight="1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</row>
    <row r="166" ht="27.0" customHeight="1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</row>
    <row r="167" ht="27.0" customHeight="1">
      <c r="A167" s="38" t="s">
        <v>1017</v>
      </c>
    </row>
    <row r="168" ht="27.0" customHeight="1">
      <c r="A168" s="429"/>
      <c r="B168" s="429"/>
      <c r="C168" s="429"/>
      <c r="D168" s="429"/>
      <c r="E168" s="429"/>
      <c r="F168" s="429"/>
      <c r="G168" s="429"/>
      <c r="H168" s="341"/>
      <c r="I168" s="341"/>
      <c r="J168" s="341"/>
      <c r="K168" s="341"/>
      <c r="L168" s="341"/>
      <c r="M168" s="341"/>
      <c r="N168" s="429"/>
      <c r="O168" s="429"/>
      <c r="P168" s="429"/>
      <c r="Q168" s="429"/>
      <c r="R168" s="429"/>
      <c r="S168" s="429"/>
      <c r="T168" s="429"/>
      <c r="U168" s="429"/>
      <c r="V168" s="429"/>
      <c r="W168" s="429"/>
      <c r="X168" s="429"/>
      <c r="Y168" s="429"/>
      <c r="Z168" s="429"/>
      <c r="AA168" s="429"/>
      <c r="AB168" s="429"/>
      <c r="AC168" s="429"/>
      <c r="AD168" s="429"/>
      <c r="AE168" s="341"/>
      <c r="AF168" s="341"/>
      <c r="AG168" s="341"/>
      <c r="AH168" s="341"/>
      <c r="AI168" s="341"/>
      <c r="AJ168" s="341"/>
      <c r="AK168" s="341"/>
      <c r="AL168" s="341"/>
      <c r="AM168" s="341"/>
      <c r="AN168" s="341"/>
    </row>
    <row r="169" ht="13.5" customHeight="1">
      <c r="A169" s="628"/>
      <c r="B169" s="502" t="s">
        <v>859</v>
      </c>
      <c r="C169" s="629"/>
      <c r="D169" s="629"/>
      <c r="E169" s="629"/>
      <c r="F169" s="629"/>
      <c r="G169" s="629"/>
      <c r="H169" s="504" t="s">
        <v>198</v>
      </c>
      <c r="I169" s="505"/>
      <c r="J169" s="630"/>
      <c r="K169" s="630"/>
      <c r="L169" s="630"/>
      <c r="M169" s="630"/>
      <c r="N169" s="630"/>
      <c r="O169" s="630"/>
      <c r="P169" s="630"/>
      <c r="Q169" s="630"/>
      <c r="R169" s="630"/>
      <c r="S169" s="630"/>
      <c r="T169" s="630"/>
      <c r="U169" s="630"/>
      <c r="V169" s="630"/>
      <c r="W169" s="630"/>
      <c r="X169" s="630"/>
      <c r="Y169" s="630"/>
      <c r="Z169" s="630"/>
      <c r="AA169" s="630"/>
      <c r="AB169" s="630"/>
      <c r="AC169" s="630"/>
      <c r="AD169" s="630"/>
      <c r="AE169" s="630"/>
      <c r="AF169" s="630"/>
      <c r="AG169" s="630"/>
      <c r="AH169" s="630"/>
      <c r="AI169" s="630"/>
      <c r="AJ169" s="630"/>
      <c r="AK169" s="630"/>
      <c r="AL169" s="630"/>
      <c r="AM169" s="630"/>
      <c r="AN169" s="341"/>
    </row>
    <row r="170" ht="13.5" customHeight="1">
      <c r="A170" s="431" t="s">
        <v>1018</v>
      </c>
      <c r="B170" s="506">
        <v>93.0</v>
      </c>
      <c r="C170" s="476" t="str">
        <f>IFERROR(VLOOKUP(A170,$B$92:$G$95,2,FALSE),IFERROR(VLOOKUP(A170,$L$92:$Q$95,2,FALSE),IFERROR(VLOOKUP(A170,$V$92:$AA$95,2,FALSE),IFERROR(VLOOKUP(A170,$AF$92:$AK$95,2,FALSE),IFERROR(VLOOKUP(A170,$B$115:$G$118,2,FALSE),IFERROR(VLOOKUP(A170,$L$115:$Q$118,2,FALSE),IFERROR(VLOOKUP(A170,$V$115:$AA$118,2,FALSE),IFERROR(VLOOKUP(A170,$AF$115:$AK$118,2,FALSE),IFERROR(VLOOKUP(A170,$B$138:$G$141,2,FALSE),IFERROR(VLOOKUP(A170,$L$138:$Q$141,2,FALSE),IFERROR(VLOOKUP(A170,$V$138:$AA$141,2,FALSE),IFERROR(VLOOKUP(A170,$AF$138:$AK$141,2,FALSE),IFERROR(VLOOKUP(A170,$B$161:$G$164,2,FALSE),IFERROR(VLOOKUP(A170,$L$161:$Q$164,2,FALSE),IFERROR(VLOOKUP(A170,$V$161:$AA$164,2,FALSE),IFERROR(VLOOKUP(A170,$AF$161:$AK$164,2,FALSE),))))))))))))))))</f>
        <v>-</v>
      </c>
      <c r="G170" s="261"/>
      <c r="H170" s="507"/>
      <c r="I170" s="508"/>
      <c r="J170" s="631"/>
      <c r="K170" s="630"/>
      <c r="L170" s="630"/>
      <c r="M170" s="632"/>
      <c r="N170" s="632"/>
      <c r="O170" s="632"/>
      <c r="P170" s="632"/>
      <c r="Q170" s="632"/>
      <c r="R170" s="630"/>
      <c r="S170" s="630"/>
      <c r="T170" s="630"/>
      <c r="U170" s="630"/>
      <c r="V170" s="630"/>
      <c r="W170" s="630"/>
      <c r="X170" s="630"/>
      <c r="Y170" s="630"/>
      <c r="Z170" s="630"/>
      <c r="AA170" s="630"/>
      <c r="AB170" s="630"/>
      <c r="AC170" s="630"/>
      <c r="AD170" s="630"/>
      <c r="AE170" s="630"/>
      <c r="AF170" s="630"/>
      <c r="AG170" s="630"/>
      <c r="AH170" s="630"/>
      <c r="AI170" s="630"/>
      <c r="AJ170" s="630"/>
      <c r="AK170" s="630"/>
      <c r="AL170" s="630"/>
      <c r="AM170" s="630"/>
      <c r="AN170" s="341"/>
    </row>
    <row r="171" ht="13.5" customHeight="1">
      <c r="B171" s="510"/>
      <c r="G171" s="261"/>
      <c r="I171" s="511"/>
      <c r="J171" s="512"/>
      <c r="K171" s="630"/>
      <c r="L171" s="630"/>
      <c r="M171" s="632"/>
      <c r="N171" s="632"/>
      <c r="O171" s="632"/>
      <c r="P171" s="632"/>
      <c r="Q171" s="632"/>
      <c r="R171" s="630"/>
      <c r="S171" s="630"/>
      <c r="T171" s="630"/>
      <c r="U171" s="630"/>
      <c r="V171" s="630"/>
      <c r="W171" s="630"/>
      <c r="X171" s="630"/>
      <c r="Y171" s="630"/>
      <c r="Z171" s="630"/>
      <c r="AA171" s="630"/>
      <c r="AB171" s="630"/>
      <c r="AC171" s="630"/>
      <c r="AD171" s="630"/>
      <c r="AE171" s="630"/>
      <c r="AF171" s="630"/>
      <c r="AG171" s="630"/>
      <c r="AH171" s="630"/>
      <c r="AI171" s="630"/>
      <c r="AJ171" s="630"/>
      <c r="AK171" s="630"/>
      <c r="AL171" s="630"/>
      <c r="AM171" s="630"/>
      <c r="AN171" s="341"/>
    </row>
    <row r="172" ht="13.5" customHeight="1">
      <c r="A172" s="431" t="s">
        <v>1019</v>
      </c>
      <c r="B172" s="510"/>
      <c r="C172" s="633" t="str">
        <f>IFERROR(VLOOKUP(A172,$B$92:$G$95,2,FALSE),IFERROR(VLOOKUP(A172,$L$92:$Q$95,2,FALSE),IFERROR(VLOOKUP(A172,$V$92:$AA$95,2,FALSE),IFERROR(VLOOKUP(A172,$AF$92:$AK$95,2,FALSE),IFERROR(VLOOKUP(A172,$B$115:$G$118,2,FALSE),IFERROR(VLOOKUP(A172,$L$115:$Q$118,2,FALSE),IFERROR(VLOOKUP(A172,$V$115:$AA$118,2,FALSE),IFERROR(VLOOKUP(A172,$AF$115:$AK$118,2,FALSE),IFERROR(VLOOKUP(A172,$B$138:$G$141,2,FALSE),IFERROR(VLOOKUP(A172,$L$138:$Q$141,2,FALSE),IFERROR(VLOOKUP(A172,$V$138:$AA$141,2,FALSE),IFERROR(VLOOKUP(A172,$AF$138:$AK$141,2,FALSE),IFERROR(VLOOKUP(A172,$B$161:$G$164,2,FALSE),IFERROR(VLOOKUP(A172,$L$161:$Q$164,2,FALSE),IFERROR(VLOOKUP(A172,$V$161:$AA$164,2,FALSE),IFERROR(VLOOKUP(A172,$AF$161:$AK$164,2,FALSE),))))))))))))))))</f>
        <v>-</v>
      </c>
      <c r="G172" s="261"/>
      <c r="H172" s="514"/>
      <c r="I172" s="515"/>
      <c r="J172" s="634"/>
      <c r="K172" s="630"/>
      <c r="L172" s="517" t="s">
        <v>862</v>
      </c>
      <c r="M172" s="635"/>
      <c r="N172" s="635"/>
      <c r="O172" s="635"/>
      <c r="P172" s="635"/>
      <c r="Q172" s="635"/>
      <c r="R172" s="519" t="s">
        <v>300</v>
      </c>
      <c r="S172" s="520"/>
      <c r="T172" s="630"/>
      <c r="U172" s="630"/>
      <c r="V172" s="630"/>
      <c r="W172" s="630"/>
      <c r="X172" s="630"/>
      <c r="Y172" s="630"/>
      <c r="Z172" s="630"/>
      <c r="AA172" s="630"/>
      <c r="AB172" s="630"/>
      <c r="AC172" s="630"/>
      <c r="AD172" s="630"/>
      <c r="AE172" s="630"/>
      <c r="AF172" s="630"/>
      <c r="AG172" s="630"/>
      <c r="AH172" s="630"/>
      <c r="AI172" s="630"/>
      <c r="AJ172" s="630"/>
      <c r="AK172" s="630"/>
      <c r="AL172" s="630"/>
      <c r="AM172" s="630"/>
      <c r="AN172" s="341"/>
    </row>
    <row r="173" ht="13.5" customHeight="1">
      <c r="B173" s="521"/>
      <c r="C173" s="522"/>
      <c r="D173" s="522"/>
      <c r="E173" s="522"/>
      <c r="F173" s="522"/>
      <c r="G173" s="523"/>
      <c r="H173" s="522"/>
      <c r="I173" s="524"/>
      <c r="J173" s="525"/>
      <c r="K173" s="636"/>
      <c r="L173" s="527">
        <v>57.0</v>
      </c>
      <c r="M173" s="476" t="str">
        <f>IF(COUNTBLANK(I170:I173)=2,IF(I170&gt;I172,C170,C172),"")</f>
        <v/>
      </c>
      <c r="Q173" s="261"/>
      <c r="R173" s="507"/>
      <c r="S173" s="109"/>
      <c r="T173" s="637"/>
      <c r="U173" s="630"/>
      <c r="V173" s="630"/>
      <c r="W173" s="630"/>
      <c r="X173" s="630"/>
      <c r="Y173" s="630"/>
      <c r="Z173" s="630"/>
      <c r="AA173" s="630"/>
      <c r="AB173" s="630"/>
      <c r="AC173" s="630"/>
      <c r="AD173" s="630"/>
      <c r="AE173" s="630"/>
      <c r="AF173" s="630"/>
      <c r="AG173" s="630"/>
      <c r="AH173" s="630"/>
      <c r="AI173" s="630"/>
      <c r="AJ173" s="630"/>
      <c r="AK173" s="630"/>
      <c r="AL173" s="630"/>
      <c r="AM173" s="630"/>
      <c r="AN173" s="341"/>
    </row>
    <row r="174" ht="13.5" customHeight="1">
      <c r="A174" s="628"/>
      <c r="B174" s="638"/>
      <c r="C174" s="638"/>
      <c r="D174" s="638"/>
      <c r="E174" s="638"/>
      <c r="F174" s="638"/>
      <c r="G174" s="638"/>
      <c r="H174" s="638"/>
      <c r="I174" s="638"/>
      <c r="J174" s="639"/>
      <c r="K174" s="640"/>
      <c r="L174" s="533"/>
      <c r="Q174" s="261"/>
      <c r="S174" s="534"/>
      <c r="T174" s="535"/>
      <c r="U174" s="630"/>
      <c r="V174" s="630"/>
      <c r="W174" s="630"/>
      <c r="X174" s="630"/>
      <c r="Y174" s="630"/>
      <c r="Z174" s="630"/>
      <c r="AA174" s="630"/>
      <c r="AB174" s="630"/>
      <c r="AC174" s="630"/>
      <c r="AD174" s="630"/>
      <c r="AE174" s="630"/>
      <c r="AF174" s="630"/>
      <c r="AG174" s="630"/>
      <c r="AH174" s="630"/>
      <c r="AI174" s="630"/>
      <c r="AJ174" s="630"/>
      <c r="AK174" s="630"/>
      <c r="AL174" s="630"/>
      <c r="AM174" s="630"/>
      <c r="AN174" s="341"/>
    </row>
    <row r="175" ht="13.5" customHeight="1">
      <c r="A175" s="628"/>
      <c r="B175" s="502" t="s">
        <v>859</v>
      </c>
      <c r="C175" s="629"/>
      <c r="D175" s="629"/>
      <c r="E175" s="629"/>
      <c r="F175" s="629"/>
      <c r="G175" s="629"/>
      <c r="H175" s="536" t="str">
        <f>$H$169</f>
        <v>18H00 - 19H30</v>
      </c>
      <c r="I175" s="505"/>
      <c r="J175" s="639"/>
      <c r="K175" s="636"/>
      <c r="L175" s="533"/>
      <c r="M175" s="620" t="str">
        <f>IF(COUNTBLANK(I176:I179)=2,IF(I176&gt;I178,C176,C178),"")</f>
        <v/>
      </c>
      <c r="Q175" s="261"/>
      <c r="R175" s="641"/>
      <c r="S175" s="120"/>
      <c r="T175" s="642"/>
      <c r="U175" s="630"/>
      <c r="V175" s="630"/>
      <c r="W175" s="630"/>
      <c r="X175" s="630"/>
      <c r="Y175" s="630"/>
      <c r="Z175" s="630"/>
      <c r="AA175" s="630"/>
      <c r="AB175" s="630"/>
      <c r="AC175" s="630"/>
      <c r="AD175" s="630"/>
      <c r="AE175" s="630"/>
      <c r="AF175" s="630"/>
      <c r="AG175" s="630"/>
      <c r="AH175" s="630"/>
      <c r="AI175" s="630"/>
      <c r="AJ175" s="630"/>
      <c r="AK175" s="630"/>
      <c r="AL175" s="630"/>
      <c r="AM175" s="630"/>
      <c r="AN175" s="341"/>
    </row>
    <row r="176" ht="13.5" customHeight="1">
      <c r="A176" s="431" t="s">
        <v>1020</v>
      </c>
      <c r="B176" s="506">
        <v>94.0</v>
      </c>
      <c r="C176" s="476" t="str">
        <f>IFERROR(VLOOKUP(A176,$B$92:$G$95,2,FALSE),IFERROR(VLOOKUP(A176,$L$92:$Q$95,2,FALSE),IFERROR(VLOOKUP(A176,$V$92:$AA$95,2,FALSE),IFERROR(VLOOKUP(A176,$AF$92:$AK$95,2,FALSE),IFERROR(VLOOKUP(A176,$B$115:$G$118,2,FALSE),IFERROR(VLOOKUP(A176,$L$115:$Q$118,2,FALSE),IFERROR(VLOOKUP(A176,$V$115:$AA$118,2,FALSE),IFERROR(VLOOKUP(A176,$AF$115:$AK$118,2,FALSE),IFERROR(VLOOKUP(A176,$B$138:$G$141,2,FALSE),IFERROR(VLOOKUP(A176,$L$138:$Q$141,2,FALSE),IFERROR(VLOOKUP(A176,$V$138:$AA$141,2,FALSE),IFERROR(VLOOKUP(A176,$AF$138:$AK$141,2,FALSE),IFERROR(VLOOKUP(A176,$B$161:$G$164,2,FALSE),IFERROR(VLOOKUP(A176,$L$161:$Q$164,2,FALSE),IFERROR(VLOOKUP(A176,$V$161:$AA$164,2,FALSE),IFERROR(VLOOKUP(A176,$AF$161:$AK$164,2,FALSE),))))))))))))))))</f>
        <v>-</v>
      </c>
      <c r="G176" s="261"/>
      <c r="H176" s="507"/>
      <c r="I176" s="508"/>
      <c r="J176" s="643"/>
      <c r="K176" s="636"/>
      <c r="L176" s="541"/>
      <c r="M176" s="542"/>
      <c r="N176" s="542"/>
      <c r="O176" s="542"/>
      <c r="P176" s="542"/>
      <c r="Q176" s="543"/>
      <c r="R176" s="542"/>
      <c r="S176" s="544"/>
      <c r="T176" s="545"/>
      <c r="U176" s="630"/>
      <c r="V176" s="630"/>
      <c r="W176" s="630"/>
      <c r="X176" s="630"/>
      <c r="Y176" s="630"/>
      <c r="Z176" s="630"/>
      <c r="AA176" s="630"/>
      <c r="AB176" s="630"/>
      <c r="AC176" s="630"/>
      <c r="AD176" s="630"/>
      <c r="AE176" s="630"/>
      <c r="AF176" s="630"/>
      <c r="AG176" s="630"/>
      <c r="AH176" s="630"/>
      <c r="AI176" s="630"/>
      <c r="AJ176" s="630"/>
      <c r="AK176" s="630"/>
      <c r="AL176" s="630"/>
      <c r="AM176" s="630"/>
      <c r="AN176" s="341"/>
    </row>
    <row r="177" ht="13.5" customHeight="1">
      <c r="B177" s="510"/>
      <c r="G177" s="261"/>
      <c r="I177" s="511"/>
      <c r="J177" s="546"/>
      <c r="K177" s="630"/>
      <c r="L177" s="630"/>
      <c r="M177" s="632"/>
      <c r="N177" s="632"/>
      <c r="O177" s="632"/>
      <c r="P177" s="632"/>
      <c r="Q177" s="632"/>
      <c r="R177" s="630"/>
      <c r="S177" s="630"/>
      <c r="T177" s="644"/>
      <c r="U177" s="630"/>
      <c r="V177" s="645"/>
      <c r="W177" s="646"/>
      <c r="X177" s="646"/>
      <c r="Y177" s="646"/>
      <c r="Z177" s="646"/>
      <c r="AA177" s="646"/>
      <c r="AB177" s="645"/>
      <c r="AC177" s="645"/>
      <c r="AD177" s="630"/>
      <c r="AE177" s="630"/>
      <c r="AF177" s="630"/>
      <c r="AG177" s="630"/>
      <c r="AH177" s="630"/>
      <c r="AI177" s="630"/>
      <c r="AJ177" s="630"/>
      <c r="AK177" s="630"/>
      <c r="AL177" s="630"/>
      <c r="AM177" s="630"/>
      <c r="AN177" s="341"/>
    </row>
    <row r="178" ht="13.5" customHeight="1">
      <c r="A178" s="431" t="s">
        <v>1021</v>
      </c>
      <c r="B178" s="510"/>
      <c r="C178" s="633" t="str">
        <f>IFERROR(VLOOKUP(A178,$B$92:$G$95,2,FALSE),IFERROR(VLOOKUP(A178,$L$92:$Q$95,2,FALSE),IFERROR(VLOOKUP(A178,$V$92:$AA$95,2,FALSE),IFERROR(VLOOKUP(A178,$AF$92:$AK$95,2,FALSE),IFERROR(VLOOKUP(A178,$B$115:$G$118,2,FALSE),IFERROR(VLOOKUP(A178,$L$115:$Q$118,2,FALSE),IFERROR(VLOOKUP(A178,$V$115:$AA$118,2,FALSE),IFERROR(VLOOKUP(A178,$AF$115:$AK$118,2,FALSE),IFERROR(VLOOKUP(A178,$B$138:$G$141,2,FALSE),IFERROR(VLOOKUP(A178,$L$138:$Q$141,2,FALSE),IFERROR(VLOOKUP(A178,$V$138:$AA$141,2,FALSE),IFERROR(VLOOKUP(A178,$AF$138:$AK$141,2,FALSE),IFERROR(VLOOKUP(A178,$B$161:$G$164,2,FALSE),IFERROR(VLOOKUP(A178,$L$161:$Q$164,2,FALSE),IFERROR(VLOOKUP(A178,$V$161:$AA$164,2,FALSE),IFERROR(VLOOKUP(A178,$AF$161:$AK$164,2,FALSE),))))))))))))))))</f>
        <v>-</v>
      </c>
      <c r="G178" s="261"/>
      <c r="H178" s="514"/>
      <c r="I178" s="515"/>
      <c r="J178" s="631"/>
      <c r="K178" s="630"/>
      <c r="L178" s="630"/>
      <c r="M178" s="632"/>
      <c r="N178" s="632"/>
      <c r="O178" s="632"/>
      <c r="P178" s="632"/>
      <c r="Q178" s="632"/>
      <c r="R178" s="630"/>
      <c r="S178" s="630"/>
      <c r="T178" s="644"/>
      <c r="U178" s="647"/>
      <c r="V178" s="549" t="s">
        <v>81</v>
      </c>
      <c r="W178" s="648"/>
      <c r="X178" s="648"/>
      <c r="Y178" s="648"/>
      <c r="Z178" s="648"/>
      <c r="AA178" s="648"/>
      <c r="AB178" s="256" t="s">
        <v>1022</v>
      </c>
      <c r="AC178" s="257"/>
      <c r="AD178" s="630"/>
      <c r="AE178" s="630"/>
      <c r="AF178" s="630"/>
      <c r="AG178" s="630"/>
      <c r="AH178" s="630"/>
      <c r="AI178" s="630"/>
      <c r="AJ178" s="630"/>
      <c r="AK178" s="630"/>
      <c r="AL178" s="630"/>
      <c r="AM178" s="630"/>
      <c r="AN178" s="341"/>
    </row>
    <row r="179" ht="13.5" customHeight="1">
      <c r="B179" s="521"/>
      <c r="C179" s="522"/>
      <c r="D179" s="522"/>
      <c r="E179" s="522"/>
      <c r="F179" s="522"/>
      <c r="G179" s="523"/>
      <c r="H179" s="522"/>
      <c r="I179" s="524"/>
      <c r="K179" s="630"/>
      <c r="L179" s="630"/>
      <c r="M179" s="632"/>
      <c r="N179" s="632"/>
      <c r="O179" s="632"/>
      <c r="P179" s="632"/>
      <c r="Q179" s="632"/>
      <c r="R179" s="630"/>
      <c r="S179" s="630"/>
      <c r="T179" s="644"/>
      <c r="U179" s="647"/>
      <c r="V179" s="551">
        <v>28.0</v>
      </c>
      <c r="W179" s="476" t="str">
        <f>IF(COUNTBLANK(S173:S176)=2,IF(S173&gt;S175,M173,M175),"")</f>
        <v/>
      </c>
      <c r="AA179" s="261"/>
      <c r="AB179" s="507"/>
      <c r="AC179" s="263"/>
      <c r="AD179" s="637"/>
      <c r="AE179" s="630"/>
      <c r="AF179" s="630"/>
      <c r="AG179" s="630"/>
      <c r="AH179" s="630"/>
      <c r="AI179" s="630"/>
      <c r="AJ179" s="630"/>
      <c r="AK179" s="630"/>
      <c r="AL179" s="630"/>
      <c r="AM179" s="630"/>
      <c r="AN179" s="341"/>
    </row>
    <row r="180" ht="13.5" customHeight="1">
      <c r="A180" s="628"/>
      <c r="B180" s="638"/>
      <c r="C180" s="638"/>
      <c r="D180" s="638"/>
      <c r="E180" s="638"/>
      <c r="F180" s="638"/>
      <c r="G180" s="638"/>
      <c r="H180" s="638"/>
      <c r="I180" s="638"/>
      <c r="J180" s="630"/>
      <c r="K180" s="630"/>
      <c r="L180" s="630"/>
      <c r="M180" s="632"/>
      <c r="N180" s="632"/>
      <c r="O180" s="632"/>
      <c r="P180" s="632"/>
      <c r="Q180" s="632"/>
      <c r="R180" s="630"/>
      <c r="S180" s="630"/>
      <c r="T180" s="644"/>
      <c r="U180" s="649"/>
      <c r="V180" s="553"/>
      <c r="AA180" s="261"/>
      <c r="AC180" s="259"/>
      <c r="AD180" s="554"/>
      <c r="AE180" s="630"/>
      <c r="AF180" s="630"/>
      <c r="AG180" s="630"/>
      <c r="AH180" s="630"/>
      <c r="AI180" s="630"/>
      <c r="AJ180" s="630"/>
      <c r="AK180" s="630"/>
      <c r="AL180" s="630"/>
      <c r="AM180" s="630"/>
      <c r="AN180" s="341"/>
    </row>
    <row r="181" ht="13.5" customHeight="1">
      <c r="A181" s="628"/>
      <c r="B181" s="502" t="s">
        <v>859</v>
      </c>
      <c r="C181" s="629"/>
      <c r="D181" s="629"/>
      <c r="E181" s="629"/>
      <c r="F181" s="629"/>
      <c r="G181" s="629"/>
      <c r="H181" s="536" t="str">
        <f>$H$169</f>
        <v>18H00 - 19H30</v>
      </c>
      <c r="I181" s="505"/>
      <c r="J181" s="630"/>
      <c r="K181" s="630"/>
      <c r="L181" s="630"/>
      <c r="M181" s="632"/>
      <c r="N181" s="632"/>
      <c r="O181" s="632"/>
      <c r="P181" s="632"/>
      <c r="Q181" s="632"/>
      <c r="R181" s="630"/>
      <c r="S181" s="630"/>
      <c r="T181" s="644"/>
      <c r="U181" s="647"/>
      <c r="V181" s="553"/>
      <c r="W181" s="478" t="str">
        <f>IF(COUNTBLANK(S185:S188)=2,IF(S185&gt;S187,M185,M187),"")</f>
        <v/>
      </c>
      <c r="AA181" s="261"/>
      <c r="AB181" s="650"/>
      <c r="AC181" s="265"/>
      <c r="AD181" s="651"/>
      <c r="AE181" s="630"/>
      <c r="AF181" s="630"/>
      <c r="AG181" s="630"/>
      <c r="AH181" s="630"/>
      <c r="AI181" s="630"/>
      <c r="AJ181" s="630"/>
      <c r="AK181" s="630"/>
      <c r="AL181" s="630"/>
      <c r="AM181" s="630"/>
      <c r="AN181" s="341"/>
    </row>
    <row r="182" ht="13.5" customHeight="1">
      <c r="A182" s="431" t="s">
        <v>1023</v>
      </c>
      <c r="B182" s="506">
        <v>95.0</v>
      </c>
      <c r="C182" s="476" t="str">
        <f>IFERROR(VLOOKUP(A182,$B$92:$G$95,2,FALSE),IFERROR(VLOOKUP(A182,$L$92:$Q$95,2,FALSE),IFERROR(VLOOKUP(A182,$V$92:$AA$95,2,FALSE),IFERROR(VLOOKUP(A182,$AF$92:$AK$95,2,FALSE),IFERROR(VLOOKUP(A182,$B$115:$G$118,2,FALSE),IFERROR(VLOOKUP(A182,$L$115:$Q$118,2,FALSE),IFERROR(VLOOKUP(A182,$V$115:$AA$118,2,FALSE),IFERROR(VLOOKUP(A182,$AF$115:$AK$118,2,FALSE),IFERROR(VLOOKUP(A182,$B$138:$G$141,2,FALSE),IFERROR(VLOOKUP(A182,$L$138:$Q$141,2,FALSE),IFERROR(VLOOKUP(A182,$V$138:$AA$141,2,FALSE),IFERROR(VLOOKUP(A182,$AF$138:$AK$141,2,FALSE),IFERROR(VLOOKUP(A182,$B$161:$G$164,2,FALSE),IFERROR(VLOOKUP(A182,$L$161:$Q$164,2,FALSE),IFERROR(VLOOKUP(A182,$V$161:$AA$164,2,FALSE),IFERROR(VLOOKUP(A182,$AF$161:$AK$164,2,FALSE),))))))))))))))))</f>
        <v>-</v>
      </c>
      <c r="G182" s="261"/>
      <c r="H182" s="507"/>
      <c r="I182" s="508"/>
      <c r="J182" s="631"/>
      <c r="K182" s="630"/>
      <c r="L182" s="630"/>
      <c r="M182" s="632"/>
      <c r="N182" s="632"/>
      <c r="O182" s="632"/>
      <c r="P182" s="632"/>
      <c r="Q182" s="632"/>
      <c r="R182" s="630"/>
      <c r="S182" s="630"/>
      <c r="T182" s="644"/>
      <c r="U182" s="647"/>
      <c r="V182" s="557"/>
      <c r="W182" s="273"/>
      <c r="X182" s="273"/>
      <c r="Y182" s="273"/>
      <c r="Z182" s="273"/>
      <c r="AA182" s="272"/>
      <c r="AB182" s="273"/>
      <c r="AC182" s="274"/>
      <c r="AD182" s="558"/>
      <c r="AE182" s="630"/>
      <c r="AF182" s="630"/>
      <c r="AG182" s="630"/>
      <c r="AH182" s="630"/>
      <c r="AI182" s="630"/>
      <c r="AJ182" s="630"/>
      <c r="AK182" s="630"/>
      <c r="AL182" s="630"/>
      <c r="AM182" s="630"/>
      <c r="AN182" s="341"/>
    </row>
    <row r="183" ht="13.5" customHeight="1">
      <c r="B183" s="510"/>
      <c r="G183" s="261"/>
      <c r="I183" s="511"/>
      <c r="J183" s="512"/>
      <c r="K183" s="630"/>
      <c r="L183" s="652"/>
      <c r="M183" s="653"/>
      <c r="N183" s="653"/>
      <c r="O183" s="653"/>
      <c r="P183" s="653"/>
      <c r="Q183" s="653"/>
      <c r="R183" s="652"/>
      <c r="S183" s="652"/>
      <c r="T183" s="644"/>
      <c r="U183" s="630"/>
      <c r="V183" s="630"/>
      <c r="W183" s="632"/>
      <c r="X183" s="632"/>
      <c r="Y183" s="632"/>
      <c r="Z183" s="632"/>
      <c r="AA183" s="632"/>
      <c r="AB183" s="630"/>
      <c r="AC183" s="630"/>
      <c r="AD183" s="654"/>
      <c r="AE183" s="630"/>
      <c r="AF183" s="630"/>
      <c r="AG183" s="630"/>
      <c r="AH183" s="630"/>
      <c r="AI183" s="630"/>
      <c r="AJ183" s="630"/>
      <c r="AK183" s="630"/>
      <c r="AL183" s="630"/>
      <c r="AM183" s="630"/>
      <c r="AN183" s="341"/>
    </row>
    <row r="184" ht="13.5" customHeight="1">
      <c r="A184" s="431" t="s">
        <v>1024</v>
      </c>
      <c r="B184" s="510"/>
      <c r="C184" s="633" t="str">
        <f>IFERROR(VLOOKUP(A184,$B$92:$G$95,2,FALSE),IFERROR(VLOOKUP(A184,$L$92:$Q$95,2,FALSE),IFERROR(VLOOKUP(A184,$V$92:$AA$95,2,FALSE),IFERROR(VLOOKUP(A184,$AF$92:$AK$95,2,FALSE),IFERROR(VLOOKUP(A184,$B$115:$G$118,2,FALSE),IFERROR(VLOOKUP(A184,$L$115:$Q$118,2,FALSE),IFERROR(VLOOKUP(A184,$V$115:$AA$118,2,FALSE),IFERROR(VLOOKUP(A184,$AF$115:$AK$118,2,FALSE),IFERROR(VLOOKUP(A184,$B$138:$G$141,2,FALSE),IFERROR(VLOOKUP(A184,$L$138:$Q$141,2,FALSE),IFERROR(VLOOKUP(A184,$V$138:$AA$141,2,FALSE),IFERROR(VLOOKUP(A184,$AF$138:$AK$141,2,FALSE),IFERROR(VLOOKUP(A184,$B$161:$G$164,2,FALSE),IFERROR(VLOOKUP(A184,$L$161:$Q$164,2,FALSE),IFERROR(VLOOKUP(A184,$V$161:$AA$164,2,FALSE),IFERROR(VLOOKUP(A184,$AF$161:$AK$164,2,FALSE),))))))))))))))))</f>
        <v>-</v>
      </c>
      <c r="G184" s="261"/>
      <c r="H184" s="514"/>
      <c r="I184" s="515"/>
      <c r="J184" s="634"/>
      <c r="K184" s="655"/>
      <c r="L184" s="517" t="s">
        <v>862</v>
      </c>
      <c r="M184" s="635"/>
      <c r="N184" s="635"/>
      <c r="O184" s="635"/>
      <c r="P184" s="635"/>
      <c r="Q184" s="635"/>
      <c r="R184" s="656" t="str">
        <f>R172</f>
        <v>08H00 - 09H30</v>
      </c>
      <c r="S184" s="520"/>
      <c r="T184" s="644"/>
      <c r="U184" s="630"/>
      <c r="V184" s="630"/>
      <c r="W184" s="632"/>
      <c r="X184" s="632"/>
      <c r="Y184" s="632"/>
      <c r="Z184" s="632"/>
      <c r="AA184" s="632"/>
      <c r="AB184" s="630"/>
      <c r="AC184" s="630"/>
      <c r="AD184" s="654"/>
      <c r="AE184" s="630"/>
      <c r="AF184" s="630"/>
      <c r="AG184" s="630"/>
      <c r="AH184" s="630"/>
      <c r="AI184" s="630"/>
      <c r="AJ184" s="630"/>
      <c r="AK184" s="630"/>
      <c r="AL184" s="630"/>
      <c r="AM184" s="630"/>
      <c r="AN184" s="341"/>
    </row>
    <row r="185" ht="13.5" customHeight="1">
      <c r="B185" s="521"/>
      <c r="C185" s="522"/>
      <c r="D185" s="522"/>
      <c r="E185" s="522"/>
      <c r="F185" s="522"/>
      <c r="G185" s="523"/>
      <c r="H185" s="522"/>
      <c r="I185" s="524"/>
      <c r="J185" s="525"/>
      <c r="K185" s="657"/>
      <c r="L185" s="527">
        <v>58.0</v>
      </c>
      <c r="M185" s="476" t="str">
        <f>IF(COUNTBLANK(I182:I185)=2,IF(I182&gt;I184,C182,C184),"")</f>
        <v/>
      </c>
      <c r="Q185" s="261"/>
      <c r="R185" s="507"/>
      <c r="S185" s="109"/>
      <c r="T185" s="658"/>
      <c r="U185" s="630"/>
      <c r="V185" s="630"/>
      <c r="W185" s="632"/>
      <c r="X185" s="632"/>
      <c r="Y185" s="632"/>
      <c r="Z185" s="632"/>
      <c r="AA185" s="632"/>
      <c r="AB185" s="630"/>
      <c r="AC185" s="630"/>
      <c r="AD185" s="654"/>
      <c r="AE185" s="630"/>
      <c r="AF185" s="630"/>
      <c r="AG185" s="630"/>
      <c r="AH185" s="630"/>
      <c r="AI185" s="630"/>
      <c r="AJ185" s="630"/>
      <c r="AK185" s="630"/>
      <c r="AL185" s="630"/>
      <c r="AM185" s="630"/>
      <c r="AN185" s="341"/>
    </row>
    <row r="186" ht="13.5" customHeight="1">
      <c r="A186" s="628"/>
      <c r="B186" s="638"/>
      <c r="C186" s="638"/>
      <c r="D186" s="638"/>
      <c r="E186" s="638"/>
      <c r="F186" s="638"/>
      <c r="G186" s="638"/>
      <c r="H186" s="638"/>
      <c r="I186" s="638"/>
      <c r="J186" s="639"/>
      <c r="K186" s="659"/>
      <c r="L186" s="533"/>
      <c r="Q186" s="261"/>
      <c r="S186" s="534"/>
      <c r="T186" s="566"/>
      <c r="U186" s="630"/>
      <c r="V186" s="630"/>
      <c r="W186" s="632"/>
      <c r="X186" s="632"/>
      <c r="Y186" s="632"/>
      <c r="Z186" s="632"/>
      <c r="AA186" s="632"/>
      <c r="AB186" s="630"/>
      <c r="AC186" s="630"/>
      <c r="AD186" s="654"/>
      <c r="AE186" s="630"/>
      <c r="AF186" s="630"/>
      <c r="AG186" s="630"/>
      <c r="AH186" s="630"/>
      <c r="AI186" s="630"/>
      <c r="AJ186" s="630"/>
      <c r="AK186" s="630"/>
      <c r="AL186" s="630"/>
      <c r="AM186" s="630"/>
      <c r="AN186" s="341"/>
    </row>
    <row r="187" ht="13.5" customHeight="1">
      <c r="A187" s="628"/>
      <c r="B187" s="502" t="s">
        <v>859</v>
      </c>
      <c r="C187" s="629"/>
      <c r="D187" s="629"/>
      <c r="E187" s="629"/>
      <c r="F187" s="629"/>
      <c r="G187" s="629"/>
      <c r="H187" s="536" t="str">
        <f>$H$169</f>
        <v>18H00 - 19H30</v>
      </c>
      <c r="I187" s="505"/>
      <c r="J187" s="639"/>
      <c r="K187" s="657"/>
      <c r="L187" s="533"/>
      <c r="M187" s="620" t="str">
        <f>IF(COUNTBLANK(I188:I191)=2,IF(I188&gt;I190,C188,C190),"")</f>
        <v/>
      </c>
      <c r="Q187" s="261"/>
      <c r="R187" s="641"/>
      <c r="S187" s="120"/>
      <c r="T187" s="637"/>
      <c r="U187" s="630"/>
      <c r="V187" s="630"/>
      <c r="W187" s="632"/>
      <c r="X187" s="632"/>
      <c r="Y187" s="632"/>
      <c r="Z187" s="632"/>
      <c r="AA187" s="632"/>
      <c r="AB187" s="630"/>
      <c r="AC187" s="630"/>
      <c r="AD187" s="654"/>
      <c r="AE187" s="630"/>
      <c r="AF187" s="630"/>
      <c r="AG187" s="632"/>
      <c r="AH187" s="632"/>
      <c r="AI187" s="632"/>
      <c r="AJ187" s="632"/>
      <c r="AK187" s="632"/>
      <c r="AL187" s="630"/>
      <c r="AM187" s="630"/>
      <c r="AN187" s="341"/>
    </row>
    <row r="188" ht="13.5" customHeight="1">
      <c r="A188" s="431" t="s">
        <v>1025</v>
      </c>
      <c r="B188" s="506">
        <v>96.0</v>
      </c>
      <c r="C188" s="476" t="str">
        <f>IFERROR(VLOOKUP(A188,$B$92:$G$95,2,FALSE),IFERROR(VLOOKUP(A188,$L$92:$Q$95,2,FALSE),IFERROR(VLOOKUP(A188,$V$92:$AA$95,2,FALSE),IFERROR(VLOOKUP(A188,$AF$92:$AK$95,2,FALSE),IFERROR(VLOOKUP(A188,$B$115:$G$118,2,FALSE),IFERROR(VLOOKUP(A188,$L$115:$Q$118,2,FALSE),IFERROR(VLOOKUP(A188,$V$115:$AA$118,2,FALSE),IFERROR(VLOOKUP(A188,$AF$115:$AK$118,2,FALSE),IFERROR(VLOOKUP(A188,$B$138:$G$141,2,FALSE),IFERROR(VLOOKUP(A188,$L$138:$Q$141,2,FALSE),IFERROR(VLOOKUP(A188,$V$138:$AA$141,2,FALSE),IFERROR(VLOOKUP(A188,$AF$138:$AK$141,2,FALSE),IFERROR(VLOOKUP(A188,$B$161:$G$164,2,FALSE),IFERROR(VLOOKUP(A188,$L$161:$Q$164,2,FALSE),IFERROR(VLOOKUP(A188,$V$161:$AA$164,2,FALSE),IFERROR(VLOOKUP(A188,$AF$161:$AK$164,2,FALSE),))))))))))))))))</f>
        <v>-</v>
      </c>
      <c r="G188" s="261"/>
      <c r="H188" s="507"/>
      <c r="I188" s="508"/>
      <c r="J188" s="643"/>
      <c r="K188" s="657"/>
      <c r="L188" s="541"/>
      <c r="M188" s="542"/>
      <c r="N188" s="542"/>
      <c r="O188" s="542"/>
      <c r="P188" s="542"/>
      <c r="Q188" s="543"/>
      <c r="R188" s="542"/>
      <c r="S188" s="544"/>
      <c r="U188" s="630"/>
      <c r="V188" s="630"/>
      <c r="W188" s="632"/>
      <c r="X188" s="632"/>
      <c r="Y188" s="632"/>
      <c r="Z188" s="632"/>
      <c r="AA188" s="632"/>
      <c r="AB188" s="630"/>
      <c r="AC188" s="630"/>
      <c r="AD188" s="654"/>
      <c r="AE188" s="630"/>
      <c r="AF188" s="630"/>
      <c r="AG188" s="632"/>
      <c r="AH188" s="632"/>
      <c r="AI188" s="632"/>
      <c r="AJ188" s="632"/>
      <c r="AK188" s="632"/>
      <c r="AL188" s="630"/>
      <c r="AM188" s="630"/>
      <c r="AN188" s="341"/>
    </row>
    <row r="189" ht="13.5" customHeight="1">
      <c r="B189" s="510"/>
      <c r="G189" s="261"/>
      <c r="I189" s="511"/>
      <c r="J189" s="546"/>
      <c r="K189" s="630"/>
      <c r="L189" s="630"/>
      <c r="M189" s="632"/>
      <c r="N189" s="632"/>
      <c r="O189" s="632"/>
      <c r="P189" s="632"/>
      <c r="Q189" s="632"/>
      <c r="R189" s="630"/>
      <c r="S189" s="630"/>
      <c r="T189" s="630"/>
      <c r="U189" s="630"/>
      <c r="V189" s="630"/>
      <c r="W189" s="632"/>
      <c r="X189" s="632"/>
      <c r="Y189" s="632"/>
      <c r="Z189" s="632"/>
      <c r="AA189" s="632"/>
      <c r="AB189" s="630"/>
      <c r="AC189" s="630"/>
      <c r="AD189" s="654"/>
      <c r="AE189" s="630"/>
      <c r="AF189" s="660"/>
      <c r="AG189" s="661"/>
      <c r="AH189" s="661"/>
      <c r="AI189" s="661"/>
      <c r="AJ189" s="661"/>
      <c r="AK189" s="661"/>
      <c r="AL189" s="660"/>
      <c r="AM189" s="660"/>
      <c r="AN189" s="341"/>
    </row>
    <row r="190" ht="13.5" customHeight="1">
      <c r="A190" s="431" t="s">
        <v>1026</v>
      </c>
      <c r="B190" s="510"/>
      <c r="C190" s="633" t="str">
        <f>IFERROR(VLOOKUP(A190,$B$92:$G$95,2,FALSE),IFERROR(VLOOKUP(A190,$L$92:$Q$95,2,FALSE),IFERROR(VLOOKUP(A190,$V$92:$AA$95,2,FALSE),IFERROR(VLOOKUP(A190,$AF$92:$AK$95,2,FALSE),IFERROR(VLOOKUP(A190,$B$115:$G$118,2,FALSE),IFERROR(VLOOKUP(A190,$L$115:$Q$118,2,FALSE),IFERROR(VLOOKUP(A190,$V$115:$AA$118,2,FALSE),IFERROR(VLOOKUP(A190,$AF$115:$AK$118,2,FALSE),IFERROR(VLOOKUP(A190,$B$138:$G$141,2,FALSE),IFERROR(VLOOKUP(A190,$L$138:$Q$141,2,FALSE),IFERROR(VLOOKUP(A190,$V$138:$AA$141,2,FALSE),IFERROR(VLOOKUP(A190,$AF$138:$AK$141,2,FALSE),IFERROR(VLOOKUP(A190,$B$161:$G$164,2,FALSE),IFERROR(VLOOKUP(A190,$L$161:$Q$164,2,FALSE),IFERROR(VLOOKUP(A190,$V$161:$AA$164,2,FALSE),IFERROR(VLOOKUP(A190,$AF$161:$AK$164,2,FALSE),))))))))))))))))</f>
        <v>-</v>
      </c>
      <c r="G190" s="261"/>
      <c r="H190" s="514"/>
      <c r="I190" s="515"/>
      <c r="J190" s="631"/>
      <c r="K190" s="630"/>
      <c r="L190" s="630"/>
      <c r="M190" s="632"/>
      <c r="N190" s="632"/>
      <c r="O190" s="632"/>
      <c r="P190" s="632"/>
      <c r="Q190" s="632"/>
      <c r="R190" s="630"/>
      <c r="S190" s="630"/>
      <c r="T190" s="630"/>
      <c r="U190" s="630"/>
      <c r="V190" s="630"/>
      <c r="W190" s="632"/>
      <c r="X190" s="632"/>
      <c r="Y190" s="632"/>
      <c r="Z190" s="632"/>
      <c r="AA190" s="632"/>
      <c r="AB190" s="630"/>
      <c r="AC190" s="630"/>
      <c r="AD190" s="654"/>
      <c r="AE190" s="662"/>
      <c r="AF190" s="267" t="s">
        <v>85</v>
      </c>
      <c r="AG190" s="663"/>
      <c r="AH190" s="663"/>
      <c r="AI190" s="663"/>
      <c r="AJ190" s="663"/>
      <c r="AK190" s="663"/>
      <c r="AL190" s="270" t="s">
        <v>86</v>
      </c>
      <c r="AM190" s="271"/>
      <c r="AN190" s="341"/>
    </row>
    <row r="191" ht="13.5" customHeight="1">
      <c r="B191" s="521"/>
      <c r="C191" s="522"/>
      <c r="D191" s="522"/>
      <c r="E191" s="522"/>
      <c r="F191" s="522"/>
      <c r="G191" s="523"/>
      <c r="H191" s="522"/>
      <c r="I191" s="524"/>
      <c r="K191" s="630"/>
      <c r="L191" s="630"/>
      <c r="M191" s="632"/>
      <c r="N191" s="632"/>
      <c r="O191" s="632"/>
      <c r="P191" s="632"/>
      <c r="Q191" s="632"/>
      <c r="R191" s="630"/>
      <c r="S191" s="630"/>
      <c r="T191" s="630"/>
      <c r="U191" s="630"/>
      <c r="V191" s="630"/>
      <c r="W191" s="632"/>
      <c r="X191" s="632"/>
      <c r="Y191" s="632"/>
      <c r="Z191" s="632"/>
      <c r="AA191" s="632"/>
      <c r="AB191" s="630"/>
      <c r="AC191" s="630"/>
      <c r="AD191" s="654"/>
      <c r="AE191" s="662"/>
      <c r="AF191" s="276">
        <v>17.0</v>
      </c>
      <c r="AG191" s="476" t="str">
        <f>IF(COUNTBLANK(AC179:AC182)=2,IF(AC179&gt;AC181,W179,W181),"")</f>
        <v/>
      </c>
      <c r="AK191" s="261"/>
      <c r="AL191" s="507"/>
      <c r="AM191" s="278"/>
      <c r="AN191" s="341"/>
    </row>
    <row r="192" ht="13.5" customHeight="1">
      <c r="A192" s="628"/>
      <c r="B192" s="638"/>
      <c r="C192" s="638"/>
      <c r="D192" s="638"/>
      <c r="E192" s="638"/>
      <c r="F192" s="638"/>
      <c r="G192" s="638"/>
      <c r="H192" s="638"/>
      <c r="I192" s="638"/>
      <c r="J192" s="630"/>
      <c r="K192" s="630"/>
      <c r="L192" s="630"/>
      <c r="M192" s="632"/>
      <c r="N192" s="632"/>
      <c r="O192" s="632"/>
      <c r="P192" s="632"/>
      <c r="Q192" s="632"/>
      <c r="R192" s="630"/>
      <c r="S192" s="630"/>
      <c r="T192" s="630"/>
      <c r="U192" s="630"/>
      <c r="V192" s="630"/>
      <c r="W192" s="632"/>
      <c r="X192" s="632"/>
      <c r="Y192" s="632"/>
      <c r="Z192" s="632"/>
      <c r="AA192" s="632"/>
      <c r="AB192" s="630"/>
      <c r="AC192" s="630"/>
      <c r="AD192" s="654"/>
      <c r="AE192" s="664"/>
      <c r="AF192" s="280"/>
      <c r="AK192" s="261"/>
      <c r="AM192" s="281"/>
      <c r="AN192" s="341"/>
    </row>
    <row r="193" ht="13.5" customHeight="1">
      <c r="A193" s="628"/>
      <c r="B193" s="502" t="s">
        <v>859</v>
      </c>
      <c r="C193" s="629"/>
      <c r="D193" s="629"/>
      <c r="E193" s="629"/>
      <c r="F193" s="629"/>
      <c r="G193" s="629"/>
      <c r="H193" s="536" t="str">
        <f>$H$169</f>
        <v>18H00 - 19H30</v>
      </c>
      <c r="I193" s="505"/>
      <c r="J193" s="630"/>
      <c r="K193" s="630"/>
      <c r="L193" s="630"/>
      <c r="M193" s="632"/>
      <c r="N193" s="632"/>
      <c r="O193" s="632"/>
      <c r="P193" s="632"/>
      <c r="Q193" s="632"/>
      <c r="R193" s="630"/>
      <c r="S193" s="630"/>
      <c r="T193" s="630"/>
      <c r="U193" s="630"/>
      <c r="V193" s="630"/>
      <c r="W193" s="632"/>
      <c r="X193" s="632"/>
      <c r="Y193" s="632"/>
      <c r="Z193" s="632"/>
      <c r="AA193" s="632"/>
      <c r="AB193" s="630"/>
      <c r="AC193" s="630"/>
      <c r="AD193" s="654"/>
      <c r="AE193" s="662"/>
      <c r="AF193" s="280"/>
      <c r="AG193" s="621" t="str">
        <f>IF(COUNTBLANK(AC203:AC206)=2,IF(AC203&gt;AC205,W203,W205),"")</f>
        <v/>
      </c>
      <c r="AK193" s="261"/>
      <c r="AL193" s="665"/>
      <c r="AM193" s="285"/>
      <c r="AN193" s="341"/>
    </row>
    <row r="194" ht="13.5" customHeight="1">
      <c r="A194" s="431" t="s">
        <v>1027</v>
      </c>
      <c r="B194" s="506">
        <v>97.0</v>
      </c>
      <c r="C194" s="476" t="str">
        <f>IFERROR(VLOOKUP(A194,$B$92:$G$95,2,FALSE),IFERROR(VLOOKUP(A194,$L$92:$Q$95,2,FALSE),IFERROR(VLOOKUP(A194,$V$92:$AA$95,2,FALSE),IFERROR(VLOOKUP(A194,$AF$92:$AK$95,2,FALSE),IFERROR(VLOOKUP(A194,$B$115:$G$118,2,FALSE),IFERROR(VLOOKUP(A194,$L$115:$Q$118,2,FALSE),IFERROR(VLOOKUP(A194,$V$115:$AA$118,2,FALSE),IFERROR(VLOOKUP(A194,$AF$115:$AK$118,2,FALSE),IFERROR(VLOOKUP(A194,$B$138:$G$141,2,FALSE),IFERROR(VLOOKUP(A194,$L$138:$Q$141,2,FALSE),IFERROR(VLOOKUP(A194,$V$138:$AA$141,2,FALSE),IFERROR(VLOOKUP(A194,$AF$138:$AK$141,2,FALSE),IFERROR(VLOOKUP(A194,$B$161:$G$164,2,FALSE),IFERROR(VLOOKUP(A194,$L$161:$Q$164,2,FALSE),IFERROR(VLOOKUP(A194,$V$161:$AA$164,2,FALSE),IFERROR(VLOOKUP(A194,$AF$161:$AK$164,2,FALSE),))))))))))))))))</f>
        <v>-</v>
      </c>
      <c r="G194" s="261"/>
      <c r="H194" s="507"/>
      <c r="I194" s="508"/>
      <c r="J194" s="631"/>
      <c r="K194" s="630"/>
      <c r="L194" s="630"/>
      <c r="M194" s="632"/>
      <c r="N194" s="632"/>
      <c r="O194" s="632"/>
      <c r="P194" s="632"/>
      <c r="Q194" s="632"/>
      <c r="R194" s="630"/>
      <c r="S194" s="630"/>
      <c r="T194" s="630"/>
      <c r="U194" s="630"/>
      <c r="V194" s="630"/>
      <c r="W194" s="632"/>
      <c r="X194" s="632"/>
      <c r="Y194" s="632"/>
      <c r="Z194" s="632"/>
      <c r="AA194" s="632"/>
      <c r="AB194" s="630"/>
      <c r="AC194" s="630"/>
      <c r="AD194" s="654"/>
      <c r="AE194" s="662"/>
      <c r="AF194" s="287"/>
      <c r="AG194" s="288"/>
      <c r="AH194" s="288"/>
      <c r="AI194" s="288"/>
      <c r="AJ194" s="288"/>
      <c r="AK194" s="289"/>
      <c r="AL194" s="288"/>
      <c r="AM194" s="290"/>
      <c r="AN194" s="341"/>
    </row>
    <row r="195" ht="13.5" customHeight="1">
      <c r="B195" s="510"/>
      <c r="G195" s="261"/>
      <c r="I195" s="511"/>
      <c r="J195" s="512"/>
      <c r="K195" s="630"/>
      <c r="L195" s="652"/>
      <c r="M195" s="653"/>
      <c r="N195" s="653"/>
      <c r="O195" s="653"/>
      <c r="P195" s="653"/>
      <c r="Q195" s="653"/>
      <c r="R195" s="652"/>
      <c r="S195" s="652"/>
      <c r="T195" s="630"/>
      <c r="U195" s="630"/>
      <c r="V195" s="630"/>
      <c r="W195" s="632"/>
      <c r="X195" s="632"/>
      <c r="Y195" s="632"/>
      <c r="Z195" s="632"/>
      <c r="AA195" s="632"/>
      <c r="AB195" s="630"/>
      <c r="AC195" s="630"/>
      <c r="AD195" s="654"/>
      <c r="AE195" s="630"/>
      <c r="AF195" s="630"/>
      <c r="AG195" s="632"/>
      <c r="AH195" s="632"/>
      <c r="AI195" s="666"/>
      <c r="AJ195" s="632"/>
      <c r="AK195" s="632"/>
      <c r="AL195" s="630"/>
      <c r="AM195" s="630"/>
      <c r="AN195" s="341"/>
    </row>
    <row r="196" ht="13.5" customHeight="1">
      <c r="A196" s="431" t="s">
        <v>1028</v>
      </c>
      <c r="B196" s="510"/>
      <c r="C196" s="633" t="str">
        <f>IFERROR(VLOOKUP(A196,$B$92:$G$95,2,FALSE),IFERROR(VLOOKUP(A196,$L$92:$Q$95,2,FALSE),IFERROR(VLOOKUP(A196,$V$92:$AA$95,2,FALSE),IFERROR(VLOOKUP(A196,$AF$92:$AK$95,2,FALSE),IFERROR(VLOOKUP(A196,$B$115:$G$118,2,FALSE),IFERROR(VLOOKUP(A196,$L$115:$Q$118,2,FALSE),IFERROR(VLOOKUP(A196,$V$115:$AA$118,2,FALSE),IFERROR(VLOOKUP(A196,$AF$115:$AK$118,2,FALSE),IFERROR(VLOOKUP(A196,$B$138:$G$141,2,FALSE),IFERROR(VLOOKUP(A196,$L$138:$Q$141,2,FALSE),IFERROR(VLOOKUP(A196,$V$138:$AA$141,2,FALSE),IFERROR(VLOOKUP(A196,$AF$138:$AK$141,2,FALSE),IFERROR(VLOOKUP(A196,$B$161:$G$164,2,FALSE),IFERROR(VLOOKUP(A196,$L$161:$Q$164,2,FALSE),IFERROR(VLOOKUP(A196,$V$161:$AA$164,2,FALSE),IFERROR(VLOOKUP(A196,$AF$161:$AK$164,2,FALSE),))))))))))))))))</f>
        <v>-</v>
      </c>
      <c r="G196" s="261"/>
      <c r="H196" s="514"/>
      <c r="I196" s="515"/>
      <c r="J196" s="634"/>
      <c r="K196" s="655"/>
      <c r="L196" s="517" t="s">
        <v>862</v>
      </c>
      <c r="M196" s="635"/>
      <c r="N196" s="635"/>
      <c r="O196" s="635"/>
      <c r="P196" s="635"/>
      <c r="Q196" s="635"/>
      <c r="R196" s="656" t="str">
        <f>R172</f>
        <v>08H00 - 09H30</v>
      </c>
      <c r="S196" s="520"/>
      <c r="T196" s="630"/>
      <c r="U196" s="630"/>
      <c r="V196" s="630"/>
      <c r="W196" s="632"/>
      <c r="X196" s="632"/>
      <c r="Y196" s="632"/>
      <c r="Z196" s="632"/>
      <c r="AA196" s="632"/>
      <c r="AB196" s="630"/>
      <c r="AC196" s="630"/>
      <c r="AD196" s="654"/>
      <c r="AE196" s="630"/>
      <c r="AF196" s="630"/>
      <c r="AG196" s="632"/>
      <c r="AH196" s="632"/>
      <c r="AI196" s="666"/>
      <c r="AJ196" s="632"/>
      <c r="AK196" s="632"/>
      <c r="AL196" s="630"/>
      <c r="AM196" s="630"/>
      <c r="AN196" s="341"/>
    </row>
    <row r="197" ht="13.5" customHeight="1">
      <c r="B197" s="521"/>
      <c r="C197" s="522"/>
      <c r="D197" s="522"/>
      <c r="E197" s="522"/>
      <c r="F197" s="522"/>
      <c r="G197" s="523"/>
      <c r="H197" s="522"/>
      <c r="I197" s="524"/>
      <c r="J197" s="525"/>
      <c r="K197" s="657"/>
      <c r="L197" s="527">
        <v>59.0</v>
      </c>
      <c r="M197" s="476" t="str">
        <f>IF(COUNTBLANK(I194:I197)=2,IF(I194&gt;I196,C194,C196),"")</f>
        <v/>
      </c>
      <c r="Q197" s="261"/>
      <c r="R197" s="507"/>
      <c r="S197" s="109"/>
      <c r="T197" s="637"/>
      <c r="U197" s="630"/>
      <c r="V197" s="630"/>
      <c r="W197" s="632"/>
      <c r="X197" s="632"/>
      <c r="Y197" s="632"/>
      <c r="Z197" s="632"/>
      <c r="AA197" s="632"/>
      <c r="AB197" s="630"/>
      <c r="AC197" s="630"/>
      <c r="AD197" s="654"/>
      <c r="AE197" s="630"/>
      <c r="AF197" s="630"/>
      <c r="AG197" s="632"/>
      <c r="AH197" s="632"/>
      <c r="AI197" s="666"/>
      <c r="AJ197" s="632"/>
      <c r="AK197" s="632"/>
      <c r="AL197" s="630"/>
      <c r="AM197" s="630"/>
      <c r="AN197" s="341"/>
    </row>
    <row r="198" ht="13.5" customHeight="1">
      <c r="A198" s="628"/>
      <c r="B198" s="638"/>
      <c r="C198" s="638"/>
      <c r="D198" s="638"/>
      <c r="E198" s="638"/>
      <c r="F198" s="638"/>
      <c r="G198" s="638"/>
      <c r="H198" s="638"/>
      <c r="I198" s="638"/>
      <c r="J198" s="639"/>
      <c r="K198" s="659"/>
      <c r="L198" s="533"/>
      <c r="Q198" s="261"/>
      <c r="S198" s="534"/>
      <c r="T198" s="535"/>
      <c r="U198" s="630"/>
      <c r="V198" s="630"/>
      <c r="W198" s="632"/>
      <c r="X198" s="632"/>
      <c r="Y198" s="632"/>
      <c r="Z198" s="632"/>
      <c r="AA198" s="632"/>
      <c r="AB198" s="630"/>
      <c r="AC198" s="630"/>
      <c r="AD198" s="654"/>
      <c r="AE198" s="630"/>
      <c r="AF198" s="630"/>
      <c r="AG198" s="632"/>
      <c r="AH198" s="632"/>
      <c r="AI198" s="666"/>
      <c r="AJ198" s="632"/>
      <c r="AK198" s="632"/>
      <c r="AL198" s="630"/>
      <c r="AM198" s="630"/>
      <c r="AN198" s="341"/>
    </row>
    <row r="199" ht="13.5" customHeight="1">
      <c r="A199" s="628"/>
      <c r="B199" s="502" t="s">
        <v>859</v>
      </c>
      <c r="C199" s="629"/>
      <c r="D199" s="629"/>
      <c r="E199" s="629"/>
      <c r="F199" s="629"/>
      <c r="G199" s="629"/>
      <c r="H199" s="536" t="str">
        <f>$H$169</f>
        <v>18H00 - 19H30</v>
      </c>
      <c r="I199" s="505"/>
      <c r="J199" s="639"/>
      <c r="K199" s="657"/>
      <c r="L199" s="533"/>
      <c r="M199" s="620" t="str">
        <f>IF(COUNTBLANK(I200:I203)=2,IF(I200&gt;I202,C200,C202),"")</f>
        <v/>
      </c>
      <c r="Q199" s="261"/>
      <c r="R199" s="641"/>
      <c r="S199" s="120"/>
      <c r="T199" s="642"/>
      <c r="U199" s="630"/>
      <c r="V199" s="630"/>
      <c r="W199" s="632"/>
      <c r="X199" s="632"/>
      <c r="Y199" s="632"/>
      <c r="Z199" s="632"/>
      <c r="AA199" s="632"/>
      <c r="AB199" s="630"/>
      <c r="AC199" s="630"/>
      <c r="AD199" s="654"/>
      <c r="AE199" s="630"/>
      <c r="AF199" s="630"/>
      <c r="AG199" s="632"/>
      <c r="AH199" s="632"/>
      <c r="AI199" s="666"/>
      <c r="AJ199" s="632"/>
      <c r="AK199" s="632"/>
      <c r="AL199" s="630"/>
      <c r="AM199" s="630"/>
      <c r="AN199" s="341"/>
    </row>
    <row r="200" ht="13.5" customHeight="1">
      <c r="A200" s="431" t="s">
        <v>1029</v>
      </c>
      <c r="B200" s="506">
        <v>99.0</v>
      </c>
      <c r="C200" s="476" t="str">
        <f>IFERROR(VLOOKUP(A200,$B$92:$G$95,2,FALSE),IFERROR(VLOOKUP(A200,$L$92:$Q$95,2,FALSE),IFERROR(VLOOKUP(A200,$V$92:$AA$95,2,FALSE),IFERROR(VLOOKUP(A200,$AF$92:$AK$95,2,FALSE),IFERROR(VLOOKUP(A200,$B$115:$G$118,2,FALSE),IFERROR(VLOOKUP(A200,$L$115:$Q$118,2,FALSE),IFERROR(VLOOKUP(A200,$V$115:$AA$118,2,FALSE),IFERROR(VLOOKUP(A200,$AF$115:$AK$118,2,FALSE),IFERROR(VLOOKUP(A200,$B$138:$G$141,2,FALSE),IFERROR(VLOOKUP(A200,$L$138:$Q$141,2,FALSE),IFERROR(VLOOKUP(A200,$V$138:$AA$141,2,FALSE),IFERROR(VLOOKUP(A200,$AF$138:$AK$141,2,FALSE),IFERROR(VLOOKUP(A200,$B$161:$G$164,2,FALSE),IFERROR(VLOOKUP(A200,$L$161:$Q$164,2,FALSE),IFERROR(VLOOKUP(A200,$V$161:$AA$164,2,FALSE),IFERROR(VLOOKUP(A200,$AF$161:$AK$164,2,FALSE),))))))))))))))))</f>
        <v>-</v>
      </c>
      <c r="G200" s="261"/>
      <c r="H200" s="507"/>
      <c r="I200" s="508"/>
      <c r="J200" s="643"/>
      <c r="K200" s="657"/>
      <c r="L200" s="541"/>
      <c r="M200" s="542"/>
      <c r="N200" s="542"/>
      <c r="O200" s="542"/>
      <c r="P200" s="542"/>
      <c r="Q200" s="543"/>
      <c r="R200" s="542"/>
      <c r="S200" s="544"/>
      <c r="T200" s="545"/>
      <c r="U200" s="630"/>
      <c r="V200" s="630"/>
      <c r="W200" s="632"/>
      <c r="X200" s="632"/>
      <c r="Y200" s="632"/>
      <c r="Z200" s="632"/>
      <c r="AA200" s="632"/>
      <c r="AB200" s="630"/>
      <c r="AC200" s="630"/>
      <c r="AD200" s="654"/>
      <c r="AE200" s="630"/>
      <c r="AF200" s="630"/>
      <c r="AG200" s="632"/>
      <c r="AH200" s="632"/>
      <c r="AI200" s="666"/>
      <c r="AJ200" s="632"/>
      <c r="AK200" s="632"/>
      <c r="AL200" s="630"/>
      <c r="AM200" s="630"/>
      <c r="AN200" s="341"/>
    </row>
    <row r="201" ht="13.5" customHeight="1">
      <c r="B201" s="510"/>
      <c r="G201" s="261"/>
      <c r="I201" s="511"/>
      <c r="J201" s="546"/>
      <c r="K201" s="630"/>
      <c r="L201" s="630"/>
      <c r="M201" s="632"/>
      <c r="N201" s="632"/>
      <c r="O201" s="632"/>
      <c r="P201" s="632"/>
      <c r="Q201" s="632"/>
      <c r="R201" s="630"/>
      <c r="S201" s="630"/>
      <c r="T201" s="644"/>
      <c r="U201" s="630"/>
      <c r="V201" s="645"/>
      <c r="W201" s="646"/>
      <c r="X201" s="646"/>
      <c r="Y201" s="646"/>
      <c r="Z201" s="646"/>
      <c r="AA201" s="646"/>
      <c r="AB201" s="645"/>
      <c r="AC201" s="645"/>
      <c r="AD201" s="654"/>
      <c r="AE201" s="630"/>
      <c r="AF201" s="630"/>
      <c r="AG201" s="632"/>
      <c r="AH201" s="632"/>
      <c r="AI201" s="666"/>
      <c r="AJ201" s="632"/>
      <c r="AK201" s="632"/>
      <c r="AL201" s="630"/>
      <c r="AM201" s="630"/>
      <c r="AN201" s="341"/>
    </row>
    <row r="202" ht="13.5" customHeight="1">
      <c r="A202" s="431" t="s">
        <v>1030</v>
      </c>
      <c r="B202" s="510"/>
      <c r="C202" s="633" t="str">
        <f>IFERROR(VLOOKUP(A202,$B$92:$G$95,2,FALSE),IFERROR(VLOOKUP(A202,$L$92:$Q$95,2,FALSE),IFERROR(VLOOKUP(A202,$V$92:$AA$95,2,FALSE),IFERROR(VLOOKUP(A202,$AF$92:$AK$95,2,FALSE),IFERROR(VLOOKUP(A202,$B$115:$G$118,2,FALSE),IFERROR(VLOOKUP(A202,$L$115:$Q$118,2,FALSE),IFERROR(VLOOKUP(A202,$V$115:$AA$118,2,FALSE),IFERROR(VLOOKUP(A202,$AF$115:$AK$118,2,FALSE),IFERROR(VLOOKUP(A202,$B$138:$G$141,2,FALSE),IFERROR(VLOOKUP(A202,$L$138:$Q$141,2,FALSE),IFERROR(VLOOKUP(A202,$V$138:$AA$141,2,FALSE),IFERROR(VLOOKUP(A202,$AF$138:$AK$141,2,FALSE),IFERROR(VLOOKUP(A202,$B$161:$G$164,2,FALSE),IFERROR(VLOOKUP(A202,$L$161:$Q$164,2,FALSE),IFERROR(VLOOKUP(A202,$V$161:$AA$164,2,FALSE),IFERROR(VLOOKUP(A202,$AF$161:$AK$164,2,FALSE),))))))))))))))))</f>
        <v>-</v>
      </c>
      <c r="G202" s="261"/>
      <c r="H202" s="514"/>
      <c r="I202" s="515"/>
      <c r="J202" s="631"/>
      <c r="K202" s="630"/>
      <c r="L202" s="630"/>
      <c r="M202" s="632"/>
      <c r="N202" s="632"/>
      <c r="O202" s="632"/>
      <c r="P202" s="632"/>
      <c r="Q202" s="632"/>
      <c r="R202" s="630"/>
      <c r="S202" s="630"/>
      <c r="T202" s="644"/>
      <c r="U202" s="647"/>
      <c r="V202" s="549" t="s">
        <v>81</v>
      </c>
      <c r="W202" s="648"/>
      <c r="X202" s="648"/>
      <c r="Y202" s="648"/>
      <c r="Z202" s="648"/>
      <c r="AA202" s="648"/>
      <c r="AB202" s="667" t="str">
        <f>AB178</f>
        <v>10H15 -11H45</v>
      </c>
      <c r="AC202" s="257"/>
      <c r="AD202" s="654"/>
      <c r="AE202" s="630"/>
      <c r="AF202" s="630"/>
      <c r="AG202" s="632"/>
      <c r="AH202" s="632"/>
      <c r="AI202" s="666"/>
      <c r="AJ202" s="632"/>
      <c r="AK202" s="632"/>
      <c r="AL202" s="630"/>
      <c r="AM202" s="630"/>
      <c r="AN202" s="341"/>
    </row>
    <row r="203" ht="13.5" customHeight="1">
      <c r="B203" s="521"/>
      <c r="C203" s="522"/>
      <c r="D203" s="522"/>
      <c r="E203" s="522"/>
      <c r="F203" s="522"/>
      <c r="G203" s="523"/>
      <c r="H203" s="522"/>
      <c r="I203" s="524"/>
      <c r="K203" s="630"/>
      <c r="L203" s="630"/>
      <c r="M203" s="632"/>
      <c r="N203" s="632"/>
      <c r="O203" s="632"/>
      <c r="P203" s="632"/>
      <c r="Q203" s="632"/>
      <c r="R203" s="630"/>
      <c r="S203" s="630"/>
      <c r="T203" s="644"/>
      <c r="U203" s="647"/>
      <c r="V203" s="551">
        <v>29.0</v>
      </c>
      <c r="W203" s="476" t="str">
        <f>IF(COUNTBLANK(S197:S200)=2,IF(S197&gt;S199,M197,M199),"")</f>
        <v/>
      </c>
      <c r="AA203" s="261"/>
      <c r="AB203" s="507"/>
      <c r="AC203" s="263"/>
      <c r="AD203" s="668"/>
      <c r="AE203" s="630"/>
      <c r="AF203" s="630"/>
      <c r="AG203" s="632"/>
      <c r="AH203" s="632"/>
      <c r="AI203" s="666"/>
      <c r="AJ203" s="632"/>
      <c r="AK203" s="632"/>
      <c r="AL203" s="630"/>
      <c r="AM203" s="630"/>
      <c r="AN203" s="341"/>
    </row>
    <row r="204" ht="13.5" customHeight="1">
      <c r="A204" s="628"/>
      <c r="B204" s="638"/>
      <c r="C204" s="638"/>
      <c r="D204" s="638"/>
      <c r="E204" s="638"/>
      <c r="F204" s="638"/>
      <c r="G204" s="638"/>
      <c r="H204" s="638"/>
      <c r="I204" s="638"/>
      <c r="J204" s="630"/>
      <c r="K204" s="630"/>
      <c r="L204" s="630"/>
      <c r="M204" s="632"/>
      <c r="N204" s="632"/>
      <c r="O204" s="632"/>
      <c r="P204" s="632"/>
      <c r="Q204" s="632"/>
      <c r="R204" s="630"/>
      <c r="S204" s="630"/>
      <c r="T204" s="644"/>
      <c r="U204" s="649"/>
      <c r="V204" s="553"/>
      <c r="AA204" s="261"/>
      <c r="AC204" s="259"/>
      <c r="AD204" s="576"/>
      <c r="AE204" s="630"/>
      <c r="AF204" s="630"/>
      <c r="AG204" s="632"/>
      <c r="AH204" s="632"/>
      <c r="AI204" s="666"/>
      <c r="AJ204" s="632"/>
      <c r="AK204" s="632"/>
      <c r="AL204" s="630"/>
      <c r="AM204" s="630"/>
      <c r="AN204" s="341"/>
    </row>
    <row r="205" ht="13.5" customHeight="1">
      <c r="A205" s="628"/>
      <c r="B205" s="502" t="s">
        <v>859</v>
      </c>
      <c r="C205" s="629"/>
      <c r="D205" s="629"/>
      <c r="E205" s="629"/>
      <c r="F205" s="629"/>
      <c r="G205" s="629"/>
      <c r="H205" s="536" t="str">
        <f>$H$169</f>
        <v>18H00 - 19H30</v>
      </c>
      <c r="I205" s="505"/>
      <c r="J205" s="630"/>
      <c r="K205" s="630"/>
      <c r="L205" s="630"/>
      <c r="M205" s="632"/>
      <c r="N205" s="632"/>
      <c r="O205" s="632"/>
      <c r="P205" s="632"/>
      <c r="Q205" s="632"/>
      <c r="R205" s="630"/>
      <c r="S205" s="630"/>
      <c r="T205" s="644"/>
      <c r="U205" s="647"/>
      <c r="V205" s="553"/>
      <c r="W205" s="478" t="str">
        <f>IF(COUNTBLANK(S209:S212)=2,IF(S209&gt;S211,M209,M211),"")</f>
        <v/>
      </c>
      <c r="AA205" s="261"/>
      <c r="AB205" s="650"/>
      <c r="AC205" s="265"/>
      <c r="AD205" s="637"/>
      <c r="AE205" s="630"/>
      <c r="AF205" s="630"/>
      <c r="AG205" s="632"/>
      <c r="AH205" s="632"/>
      <c r="AI205" s="666"/>
      <c r="AJ205" s="632"/>
      <c r="AK205" s="632"/>
      <c r="AL205" s="630"/>
      <c r="AM205" s="630"/>
      <c r="AN205" s="341"/>
    </row>
    <row r="206" ht="13.5" customHeight="1">
      <c r="A206" s="431" t="s">
        <v>1031</v>
      </c>
      <c r="B206" s="506">
        <v>101.0</v>
      </c>
      <c r="C206" s="476" t="str">
        <f>IFERROR(VLOOKUP(A206,$B$92:$G$95,2,FALSE),IFERROR(VLOOKUP(A206,$L$92:$Q$95,2,FALSE),IFERROR(VLOOKUP(A206,$V$92:$AA$95,2,FALSE),IFERROR(VLOOKUP(A206,$AF$92:$AK$95,2,FALSE),IFERROR(VLOOKUP(A206,$B$115:$G$118,2,FALSE),IFERROR(VLOOKUP(A206,$L$115:$Q$118,2,FALSE),IFERROR(VLOOKUP(A206,$V$115:$AA$118,2,FALSE),IFERROR(VLOOKUP(A206,$AF$115:$AK$118,2,FALSE),IFERROR(VLOOKUP(A206,$B$138:$G$141,2,FALSE),IFERROR(VLOOKUP(A206,$L$138:$Q$141,2,FALSE),IFERROR(VLOOKUP(A206,$V$138:$AA$141,2,FALSE),IFERROR(VLOOKUP(A206,$AF$138:$AK$141,2,FALSE),IFERROR(VLOOKUP(A206,$B$161:$G$164,2,FALSE),IFERROR(VLOOKUP(A206,$L$161:$Q$164,2,FALSE),IFERROR(VLOOKUP(A206,$V$161:$AA$164,2,FALSE),IFERROR(VLOOKUP(A206,$AF$161:$AK$164,2,FALSE),))))))))))))))))</f>
        <v>-</v>
      </c>
      <c r="G206" s="261"/>
      <c r="H206" s="507"/>
      <c r="I206" s="508"/>
      <c r="J206" s="669"/>
      <c r="K206" s="630"/>
      <c r="L206" s="630"/>
      <c r="M206" s="632"/>
      <c r="N206" s="632"/>
      <c r="O206" s="632"/>
      <c r="P206" s="632"/>
      <c r="Q206" s="632"/>
      <c r="R206" s="630"/>
      <c r="S206" s="630"/>
      <c r="T206" s="644"/>
      <c r="U206" s="647"/>
      <c r="V206" s="557"/>
      <c r="W206" s="273"/>
      <c r="X206" s="273"/>
      <c r="Y206" s="273"/>
      <c r="Z206" s="273"/>
      <c r="AA206" s="272"/>
      <c r="AB206" s="273"/>
      <c r="AC206" s="274"/>
      <c r="AE206" s="630"/>
      <c r="AF206" s="630"/>
      <c r="AG206" s="632"/>
      <c r="AH206" s="632"/>
      <c r="AI206" s="666"/>
      <c r="AJ206" s="632"/>
      <c r="AK206" s="632"/>
      <c r="AL206" s="630"/>
      <c r="AM206" s="630"/>
      <c r="AN206" s="341"/>
    </row>
    <row r="207" ht="13.5" customHeight="1">
      <c r="B207" s="510"/>
      <c r="G207" s="261"/>
      <c r="I207" s="511"/>
      <c r="J207" s="512"/>
      <c r="K207" s="630"/>
      <c r="L207" s="652"/>
      <c r="M207" s="653"/>
      <c r="N207" s="653"/>
      <c r="O207" s="653"/>
      <c r="P207" s="653"/>
      <c r="Q207" s="653"/>
      <c r="R207" s="652"/>
      <c r="S207" s="652"/>
      <c r="T207" s="644"/>
      <c r="U207" s="630"/>
      <c r="V207" s="630"/>
      <c r="W207" s="632"/>
      <c r="X207" s="632"/>
      <c r="Y207" s="632"/>
      <c r="Z207" s="632"/>
      <c r="AA207" s="632"/>
      <c r="AB207" s="630"/>
      <c r="AC207" s="630"/>
      <c r="AD207" s="630"/>
      <c r="AE207" s="630"/>
      <c r="AF207" s="630"/>
      <c r="AG207" s="632"/>
      <c r="AH207" s="632"/>
      <c r="AI207" s="666"/>
      <c r="AJ207" s="632"/>
      <c r="AK207" s="632"/>
      <c r="AL207" s="630"/>
      <c r="AM207" s="630"/>
      <c r="AN207" s="341"/>
    </row>
    <row r="208" ht="13.5" customHeight="1">
      <c r="A208" s="431" t="s">
        <v>1032</v>
      </c>
      <c r="B208" s="510"/>
      <c r="C208" s="633" t="str">
        <f>IFERROR(VLOOKUP(A208,$B$92:$G$95,2,FALSE),IFERROR(VLOOKUP(A208,$L$92:$Q$95,2,FALSE),IFERROR(VLOOKUP(A208,$V$92:$AA$95,2,FALSE),IFERROR(VLOOKUP(A208,$AF$92:$AK$95,2,FALSE),IFERROR(VLOOKUP(A208,$B$115:$G$118,2,FALSE),IFERROR(VLOOKUP(A208,$L$115:$Q$118,2,FALSE),IFERROR(VLOOKUP(A208,$V$115:$AA$118,2,FALSE),IFERROR(VLOOKUP(A208,$AF$115:$AK$118,2,FALSE),IFERROR(VLOOKUP(A208,$B$138:$G$141,2,FALSE),IFERROR(VLOOKUP(A208,$L$138:$Q$141,2,FALSE),IFERROR(VLOOKUP(A208,$V$138:$AA$141,2,FALSE),IFERROR(VLOOKUP(A208,$AF$138:$AK$141,2,FALSE),IFERROR(VLOOKUP(A208,$B$161:$G$164,2,FALSE),IFERROR(VLOOKUP(A208,$L$161:$Q$164,2,FALSE),IFERROR(VLOOKUP(A208,$V$161:$AA$164,2,FALSE),IFERROR(VLOOKUP(A208,$AF$161:$AK$164,2,FALSE),))))))))))))))))</f>
        <v>-</v>
      </c>
      <c r="G208" s="261"/>
      <c r="H208" s="514"/>
      <c r="I208" s="515"/>
      <c r="J208" s="670"/>
      <c r="K208" s="655"/>
      <c r="L208" s="517" t="s">
        <v>862</v>
      </c>
      <c r="M208" s="635"/>
      <c r="N208" s="635"/>
      <c r="O208" s="635"/>
      <c r="P208" s="635"/>
      <c r="Q208" s="635"/>
      <c r="R208" s="656" t="str">
        <f>R172</f>
        <v>08H00 - 09H30</v>
      </c>
      <c r="S208" s="520"/>
      <c r="T208" s="644"/>
      <c r="U208" s="630"/>
      <c r="V208" s="630"/>
      <c r="W208" s="632"/>
      <c r="X208" s="632"/>
      <c r="Y208" s="632"/>
      <c r="Z208" s="632"/>
      <c r="AA208" s="632"/>
      <c r="AB208" s="630"/>
      <c r="AC208" s="630"/>
      <c r="AD208" s="630"/>
      <c r="AE208" s="671"/>
      <c r="AF208" s="671"/>
      <c r="AG208" s="672"/>
      <c r="AH208" s="672"/>
      <c r="AI208" s="673"/>
      <c r="AJ208" s="632"/>
      <c r="AK208" s="632"/>
      <c r="AL208" s="630"/>
      <c r="AM208" s="630"/>
      <c r="AN208" s="341"/>
    </row>
    <row r="209" ht="13.5" customHeight="1">
      <c r="B209" s="521"/>
      <c r="C209" s="522"/>
      <c r="D209" s="522"/>
      <c r="E209" s="522"/>
      <c r="F209" s="522"/>
      <c r="G209" s="523"/>
      <c r="H209" s="522"/>
      <c r="I209" s="524"/>
      <c r="J209" s="525"/>
      <c r="K209" s="657"/>
      <c r="L209" s="527">
        <v>60.0</v>
      </c>
      <c r="M209" s="476" t="str">
        <f>IF(COUNTBLANK(I206:I209)=2,IF(I206&gt;I208,C206,C208),"")</f>
        <v/>
      </c>
      <c r="Q209" s="261"/>
      <c r="R209" s="507"/>
      <c r="S209" s="109"/>
      <c r="T209" s="658"/>
      <c r="U209" s="630"/>
      <c r="V209" s="630"/>
      <c r="W209" s="632"/>
      <c r="X209" s="632"/>
      <c r="Y209" s="632"/>
      <c r="Z209" s="632"/>
      <c r="AA209" s="632"/>
      <c r="AB209" s="630"/>
      <c r="AC209" s="630"/>
      <c r="AD209" s="674"/>
      <c r="AE209" s="630"/>
      <c r="AF209" s="630"/>
      <c r="AG209" s="632"/>
      <c r="AH209" s="632"/>
      <c r="AI209" s="632"/>
      <c r="AJ209" s="632"/>
      <c r="AK209" s="632"/>
      <c r="AL209" s="630"/>
      <c r="AM209" s="630"/>
      <c r="AN209" s="341"/>
    </row>
    <row r="210" ht="13.5" customHeight="1">
      <c r="A210" s="628"/>
      <c r="B210" s="638"/>
      <c r="C210" s="638"/>
      <c r="D210" s="638"/>
      <c r="E210" s="638"/>
      <c r="F210" s="638"/>
      <c r="G210" s="638"/>
      <c r="H210" s="638"/>
      <c r="I210" s="638"/>
      <c r="J210" s="639"/>
      <c r="K210" s="659"/>
      <c r="L210" s="533"/>
      <c r="Q210" s="261"/>
      <c r="S210" s="534"/>
      <c r="T210" s="566"/>
      <c r="U210" s="630"/>
      <c r="V210" s="630"/>
      <c r="W210" s="632"/>
      <c r="X210" s="632"/>
      <c r="Y210" s="632"/>
      <c r="Z210" s="632"/>
      <c r="AA210" s="632"/>
      <c r="AB210" s="630"/>
      <c r="AC210" s="630"/>
      <c r="AD210" s="674"/>
      <c r="AE210" s="630"/>
      <c r="AF210" s="675"/>
      <c r="AG210" s="676"/>
      <c r="AH210" s="676"/>
      <c r="AI210" s="677"/>
      <c r="AJ210" s="676"/>
      <c r="AK210" s="676"/>
      <c r="AL210" s="675"/>
      <c r="AM210" s="675"/>
      <c r="AN210" s="341"/>
    </row>
    <row r="211" ht="13.5" customHeight="1">
      <c r="A211" s="628"/>
      <c r="B211" s="502" t="s">
        <v>859</v>
      </c>
      <c r="C211" s="629"/>
      <c r="D211" s="629"/>
      <c r="E211" s="629"/>
      <c r="F211" s="629"/>
      <c r="G211" s="629"/>
      <c r="H211" s="536" t="str">
        <f>$H$169</f>
        <v>18H00 - 19H30</v>
      </c>
      <c r="I211" s="505"/>
      <c r="J211" s="639"/>
      <c r="K211" s="657"/>
      <c r="L211" s="533"/>
      <c r="M211" s="620" t="str">
        <f>IF(COUNTBLANK(I212:I215)=2,IF(I212&gt;I214,C212,C214),"")</f>
        <v/>
      </c>
      <c r="Q211" s="261"/>
      <c r="R211" s="641"/>
      <c r="S211" s="120"/>
      <c r="T211" s="637"/>
      <c r="U211" s="630"/>
      <c r="V211" s="630"/>
      <c r="W211" s="632"/>
      <c r="X211" s="632"/>
      <c r="Y211" s="632"/>
      <c r="Z211" s="632"/>
      <c r="AA211" s="632"/>
      <c r="AB211" s="630"/>
      <c r="AC211" s="630"/>
      <c r="AD211" s="674"/>
      <c r="AE211" s="678"/>
      <c r="AF211" s="296" t="s">
        <v>89</v>
      </c>
      <c r="AG211" s="679"/>
      <c r="AH211" s="679"/>
      <c r="AI211" s="679"/>
      <c r="AJ211" s="679"/>
      <c r="AK211" s="679"/>
      <c r="AL211" s="298" t="s">
        <v>90</v>
      </c>
      <c r="AM211" s="299"/>
      <c r="AN211" s="341"/>
    </row>
    <row r="212" ht="13.5" customHeight="1">
      <c r="A212" s="431" t="s">
        <v>1033</v>
      </c>
      <c r="B212" s="506">
        <v>103.0</v>
      </c>
      <c r="C212" s="476" t="str">
        <f>IFERROR(VLOOKUP(A212,$B$92:$G$95,2,FALSE),IFERROR(VLOOKUP(A212,$L$92:$Q$95,2,FALSE),IFERROR(VLOOKUP(A212,$V$92:$AA$95,2,FALSE),IFERROR(VLOOKUP(A212,$AF$92:$AK$95,2,FALSE),IFERROR(VLOOKUP(A212,$B$115:$G$118,2,FALSE),IFERROR(VLOOKUP(A212,$L$115:$Q$118,2,FALSE),IFERROR(VLOOKUP(A212,$V$115:$AA$118,2,FALSE),IFERROR(VLOOKUP(A212,$AF$115:$AK$118,2,FALSE),IFERROR(VLOOKUP(A212,$B$138:$G$141,2,FALSE),IFERROR(VLOOKUP(A212,$L$138:$Q$141,2,FALSE),IFERROR(VLOOKUP(A212,$V$138:$AA$141,2,FALSE),IFERROR(VLOOKUP(A212,$AF$138:$AK$141,2,FALSE),IFERROR(VLOOKUP(A212,$B$161:$G$164,2,FALSE),IFERROR(VLOOKUP(A212,$L$161:$Q$164,2,FALSE),IFERROR(VLOOKUP(A212,$V$161:$AA$164,2,FALSE),IFERROR(VLOOKUP(A212,$AF$161:$AK$164,2,FALSE),))))))))))))))))</f>
        <v>-</v>
      </c>
      <c r="G212" s="261"/>
      <c r="H212" s="507"/>
      <c r="I212" s="508"/>
      <c r="J212" s="643"/>
      <c r="K212" s="657"/>
      <c r="L212" s="541"/>
      <c r="M212" s="542"/>
      <c r="N212" s="542"/>
      <c r="O212" s="542"/>
      <c r="P212" s="542"/>
      <c r="Q212" s="543"/>
      <c r="R212" s="542"/>
      <c r="S212" s="544"/>
      <c r="U212" s="630"/>
      <c r="V212" s="630"/>
      <c r="W212" s="632"/>
      <c r="X212" s="632"/>
      <c r="Y212" s="632"/>
      <c r="Z212" s="632"/>
      <c r="AA212" s="632"/>
      <c r="AB212" s="630"/>
      <c r="AC212" s="630"/>
      <c r="AD212" s="674"/>
      <c r="AE212" s="678"/>
      <c r="AF212" s="260">
        <v>11.0</v>
      </c>
      <c r="AG212" s="476" t="str">
        <f>IF(COUNTBLANK(AM191:AM194)=2,IF(AM191&gt;AM193,AG191,AG193),"")</f>
        <v/>
      </c>
      <c r="AK212" s="261"/>
      <c r="AL212" s="507"/>
      <c r="AM212" s="301"/>
      <c r="AN212" s="341"/>
    </row>
    <row r="213" ht="13.5" customHeight="1">
      <c r="B213" s="510"/>
      <c r="G213" s="261"/>
      <c r="I213" s="511"/>
      <c r="J213" s="546"/>
      <c r="K213" s="630"/>
      <c r="L213" s="630"/>
      <c r="M213" s="632"/>
      <c r="N213" s="632"/>
      <c r="O213" s="632"/>
      <c r="P213" s="632"/>
      <c r="Q213" s="632"/>
      <c r="R213" s="630"/>
      <c r="S213" s="630"/>
      <c r="T213" s="630"/>
      <c r="U213" s="630"/>
      <c r="V213" s="630"/>
      <c r="W213" s="632"/>
      <c r="X213" s="632"/>
      <c r="Y213" s="632"/>
      <c r="Z213" s="632"/>
      <c r="AA213" s="632"/>
      <c r="AB213" s="630"/>
      <c r="AC213" s="630"/>
      <c r="AD213" s="674"/>
      <c r="AE213" s="680"/>
      <c r="AF213" s="261"/>
      <c r="AK213" s="261"/>
      <c r="AM213" s="303"/>
      <c r="AN213" s="341"/>
    </row>
    <row r="214" ht="13.5" customHeight="1">
      <c r="A214" s="431" t="s">
        <v>1034</v>
      </c>
      <c r="B214" s="510"/>
      <c r="C214" s="633" t="str">
        <f>IFERROR(VLOOKUP(A214,$B$92:$G$95,2,FALSE),IFERROR(VLOOKUP(A214,$L$92:$Q$95,2,FALSE),IFERROR(VLOOKUP(A214,$V$92:$AA$95,2,FALSE),IFERROR(VLOOKUP(A214,$AF$92:$AK$95,2,FALSE),IFERROR(VLOOKUP(A214,$B$115:$G$118,2,FALSE),IFERROR(VLOOKUP(A214,$L$115:$Q$118,2,FALSE),IFERROR(VLOOKUP(A214,$V$115:$AA$118,2,FALSE),IFERROR(VLOOKUP(A214,$AF$115:$AK$118,2,FALSE),IFERROR(VLOOKUP(A214,$B$138:$G$141,2,FALSE),IFERROR(VLOOKUP(A214,$L$138:$Q$141,2,FALSE),IFERROR(VLOOKUP(A214,$V$138:$AA$141,2,FALSE),IFERROR(VLOOKUP(A214,$AF$138:$AK$141,2,FALSE),IFERROR(VLOOKUP(A214,$B$161:$G$164,2,FALSE),IFERROR(VLOOKUP(A214,$L$161:$Q$164,2,FALSE),IFERROR(VLOOKUP(A214,$V$161:$AA$164,2,FALSE),IFERROR(VLOOKUP(A214,$AF$161:$AK$164,2,FALSE),))))))))))))))))</f>
        <v>-</v>
      </c>
      <c r="G214" s="261"/>
      <c r="H214" s="514"/>
      <c r="I214" s="515"/>
      <c r="J214" s="637"/>
      <c r="K214" s="630"/>
      <c r="L214" s="630"/>
      <c r="M214" s="632"/>
      <c r="N214" s="632"/>
      <c r="O214" s="632"/>
      <c r="P214" s="632"/>
      <c r="Q214" s="632"/>
      <c r="R214" s="630"/>
      <c r="S214" s="630"/>
      <c r="T214" s="630"/>
      <c r="U214" s="630"/>
      <c r="V214" s="630"/>
      <c r="W214" s="632"/>
      <c r="X214" s="632"/>
      <c r="Y214" s="632"/>
      <c r="Z214" s="632"/>
      <c r="AA214" s="632"/>
      <c r="AB214" s="630"/>
      <c r="AC214" s="630"/>
      <c r="AD214" s="674"/>
      <c r="AE214" s="678"/>
      <c r="AF214" s="261"/>
      <c r="AG214" s="622" t="str">
        <f>IF(COUNTBLANK(AM240:AM243)=2,IF(AM240&gt;AM242,AG240,AG242),"")</f>
        <v/>
      </c>
      <c r="AK214" s="261"/>
      <c r="AL214" s="681"/>
      <c r="AM214" s="306"/>
      <c r="AN214" s="341"/>
    </row>
    <row r="215" ht="13.5" customHeight="1">
      <c r="B215" s="521"/>
      <c r="C215" s="522"/>
      <c r="D215" s="522"/>
      <c r="E215" s="522"/>
      <c r="F215" s="522"/>
      <c r="G215" s="523"/>
      <c r="H215" s="522"/>
      <c r="I215" s="524"/>
      <c r="K215" s="630"/>
      <c r="L215" s="630"/>
      <c r="M215" s="632"/>
      <c r="N215" s="632"/>
      <c r="O215" s="632"/>
      <c r="P215" s="632"/>
      <c r="Q215" s="632"/>
      <c r="R215" s="630"/>
      <c r="S215" s="630"/>
      <c r="T215" s="630"/>
      <c r="U215" s="630"/>
      <c r="V215" s="630"/>
      <c r="W215" s="632"/>
      <c r="X215" s="632"/>
      <c r="Y215" s="632"/>
      <c r="Z215" s="632"/>
      <c r="AA215" s="632"/>
      <c r="AB215" s="630"/>
      <c r="AC215" s="630"/>
      <c r="AD215" s="674"/>
      <c r="AE215" s="678"/>
      <c r="AF215" s="307"/>
      <c r="AG215" s="308"/>
      <c r="AH215" s="308"/>
      <c r="AI215" s="308"/>
      <c r="AJ215" s="308"/>
      <c r="AK215" s="307"/>
      <c r="AL215" s="308"/>
      <c r="AM215" s="299"/>
      <c r="AN215" s="341"/>
    </row>
    <row r="216" ht="13.5" customHeight="1">
      <c r="A216" s="431"/>
      <c r="B216" s="636"/>
      <c r="C216" s="630"/>
      <c r="D216" s="630"/>
      <c r="E216" s="630"/>
      <c r="F216" s="630"/>
      <c r="G216" s="630"/>
      <c r="H216" s="682"/>
      <c r="I216" s="682"/>
      <c r="J216" s="636"/>
      <c r="K216" s="630"/>
      <c r="L216" s="630"/>
      <c r="M216" s="632"/>
      <c r="N216" s="632"/>
      <c r="O216" s="632"/>
      <c r="P216" s="632"/>
      <c r="Q216" s="632"/>
      <c r="R216" s="630"/>
      <c r="S216" s="630"/>
      <c r="T216" s="630"/>
      <c r="U216" s="630"/>
      <c r="V216" s="630"/>
      <c r="W216" s="632"/>
      <c r="X216" s="632"/>
      <c r="Y216" s="632"/>
      <c r="Z216" s="632"/>
      <c r="AA216" s="632"/>
      <c r="AB216" s="630"/>
      <c r="AC216" s="630"/>
      <c r="AD216" s="674"/>
      <c r="AE216" s="630"/>
      <c r="AF216" s="630"/>
      <c r="AG216" s="632"/>
      <c r="AH216" s="632"/>
      <c r="AI216" s="632"/>
      <c r="AJ216" s="632"/>
      <c r="AK216" s="632"/>
      <c r="AL216" s="630"/>
      <c r="AM216" s="630"/>
      <c r="AN216" s="341"/>
    </row>
    <row r="217" ht="13.5" customHeight="1">
      <c r="A217" s="431"/>
      <c r="B217" s="683"/>
      <c r="C217" s="638"/>
      <c r="D217" s="638"/>
      <c r="E217" s="638"/>
      <c r="F217" s="638"/>
      <c r="G217" s="638"/>
      <c r="H217" s="684"/>
      <c r="I217" s="684"/>
      <c r="J217" s="636"/>
      <c r="K217" s="630"/>
      <c r="L217" s="630"/>
      <c r="M217" s="632"/>
      <c r="N217" s="632"/>
      <c r="O217" s="632"/>
      <c r="P217" s="632"/>
      <c r="Q217" s="632"/>
      <c r="R217" s="630"/>
      <c r="S217" s="630"/>
      <c r="T217" s="630"/>
      <c r="U217" s="630"/>
      <c r="V217" s="630"/>
      <c r="W217" s="632"/>
      <c r="X217" s="632"/>
      <c r="Y217" s="632"/>
      <c r="Z217" s="632"/>
      <c r="AA217" s="632"/>
      <c r="AB217" s="630"/>
      <c r="AC217" s="630"/>
      <c r="AD217" s="674"/>
      <c r="AE217" s="671"/>
      <c r="AF217" s="671"/>
      <c r="AG217" s="672"/>
      <c r="AH217" s="672"/>
      <c r="AI217" s="672"/>
      <c r="AJ217" s="632"/>
      <c r="AK217" s="632"/>
      <c r="AL217" s="630"/>
      <c r="AM217" s="630"/>
      <c r="AN217" s="341"/>
    </row>
    <row r="218" ht="13.5" customHeight="1">
      <c r="A218" s="628"/>
      <c r="B218" s="502" t="s">
        <v>859</v>
      </c>
      <c r="C218" s="629"/>
      <c r="D218" s="629"/>
      <c r="E218" s="629"/>
      <c r="F218" s="629"/>
      <c r="G218" s="629"/>
      <c r="H218" s="536" t="str">
        <f>$H$169</f>
        <v>18H00 - 19H30</v>
      </c>
      <c r="I218" s="505"/>
      <c r="J218" s="636"/>
      <c r="K218" s="630"/>
      <c r="L218" s="630"/>
      <c r="M218" s="632"/>
      <c r="N218" s="632"/>
      <c r="O218" s="632"/>
      <c r="P218" s="632"/>
      <c r="Q218" s="632"/>
      <c r="R218" s="630"/>
      <c r="S218" s="630"/>
      <c r="T218" s="630"/>
      <c r="U218" s="630"/>
      <c r="V218" s="630"/>
      <c r="W218" s="632"/>
      <c r="X218" s="632"/>
      <c r="Y218" s="632"/>
      <c r="Z218" s="632"/>
      <c r="AA218" s="632"/>
      <c r="AB218" s="630"/>
      <c r="AC218" s="630"/>
      <c r="AD218" s="630"/>
      <c r="AE218" s="630"/>
      <c r="AF218" s="630"/>
      <c r="AG218" s="632"/>
      <c r="AH218" s="632"/>
      <c r="AI218" s="666"/>
      <c r="AJ218" s="632"/>
      <c r="AK218" s="632"/>
      <c r="AL218" s="630"/>
      <c r="AM218" s="630"/>
      <c r="AN218" s="341"/>
    </row>
    <row r="219" ht="13.5" customHeight="1">
      <c r="A219" s="431" t="s">
        <v>1035</v>
      </c>
      <c r="B219" s="506">
        <v>100.0</v>
      </c>
      <c r="C219" s="476" t="str">
        <f>IFERROR(VLOOKUP(A219,$B$92:$G$95,2,FALSE),IFERROR(VLOOKUP(A219,$L$92:$Q$95,2,FALSE),IFERROR(VLOOKUP(A219,$V$92:$AA$95,2,FALSE),IFERROR(VLOOKUP(A219,$AF$92:$AK$95,2,FALSE),IFERROR(VLOOKUP(A219,$B$115:$G$118,2,FALSE),IFERROR(VLOOKUP(A219,$L$115:$Q$118,2,FALSE),IFERROR(VLOOKUP(A219,$V$115:$AA$118,2,FALSE),IFERROR(VLOOKUP(A219,$AF$115:$AK$118,2,FALSE),IFERROR(VLOOKUP(A219,$B$138:$G$141,2,FALSE),IFERROR(VLOOKUP(A219,$L$138:$Q$141,2,FALSE),IFERROR(VLOOKUP(A219,$V$138:$AA$141,2,FALSE),IFERROR(VLOOKUP(A219,$AF$138:$AK$141,2,FALSE),IFERROR(VLOOKUP(A219,$B$161:$G$164,2,FALSE),IFERROR(VLOOKUP(A219,$L$161:$Q$164,2,FALSE),IFERROR(VLOOKUP(A219,$V$161:$AA$164,2,FALSE),IFERROR(VLOOKUP(A219,$AF$161:$AK$164,2,FALSE),))))))))))))))))</f>
        <v>-</v>
      </c>
      <c r="G219" s="261"/>
      <c r="H219" s="507"/>
      <c r="I219" s="508"/>
      <c r="J219" s="669"/>
      <c r="K219" s="630"/>
      <c r="L219" s="630"/>
      <c r="M219" s="632"/>
      <c r="N219" s="632"/>
      <c r="O219" s="632"/>
      <c r="P219" s="632"/>
      <c r="Q219" s="632"/>
      <c r="R219" s="630"/>
      <c r="S219" s="630"/>
      <c r="T219" s="630"/>
      <c r="U219" s="630"/>
      <c r="V219" s="630"/>
      <c r="W219" s="632"/>
      <c r="X219" s="632"/>
      <c r="Y219" s="632"/>
      <c r="Z219" s="632"/>
      <c r="AA219" s="632"/>
      <c r="AB219" s="630"/>
      <c r="AC219" s="630"/>
      <c r="AD219" s="630"/>
      <c r="AE219" s="630"/>
      <c r="AF219" s="630"/>
      <c r="AG219" s="632"/>
      <c r="AH219" s="632"/>
      <c r="AI219" s="666"/>
      <c r="AJ219" s="632"/>
      <c r="AK219" s="632"/>
      <c r="AL219" s="630"/>
      <c r="AM219" s="630"/>
      <c r="AN219" s="341"/>
    </row>
    <row r="220" ht="13.5" customHeight="1">
      <c r="B220" s="510"/>
      <c r="G220" s="261"/>
      <c r="I220" s="511"/>
      <c r="J220" s="512"/>
      <c r="K220" s="630"/>
      <c r="L220" s="652"/>
      <c r="M220" s="653"/>
      <c r="N220" s="653"/>
      <c r="O220" s="653"/>
      <c r="P220" s="653"/>
      <c r="Q220" s="653"/>
      <c r="R220" s="652"/>
      <c r="S220" s="652"/>
      <c r="T220" s="630"/>
      <c r="U220" s="630"/>
      <c r="V220" s="630"/>
      <c r="W220" s="632"/>
      <c r="X220" s="632"/>
      <c r="Y220" s="632"/>
      <c r="Z220" s="632"/>
      <c r="AA220" s="632"/>
      <c r="AB220" s="630"/>
      <c r="AC220" s="630"/>
      <c r="AD220" s="630"/>
      <c r="AE220" s="630"/>
      <c r="AF220" s="630"/>
      <c r="AG220" s="632"/>
      <c r="AH220" s="632"/>
      <c r="AI220" s="666"/>
      <c r="AJ220" s="632"/>
      <c r="AK220" s="632"/>
      <c r="AL220" s="630"/>
      <c r="AM220" s="630"/>
      <c r="AN220" s="341"/>
    </row>
    <row r="221" ht="13.5" customHeight="1">
      <c r="A221" s="431" t="s">
        <v>1036</v>
      </c>
      <c r="B221" s="510"/>
      <c r="C221" s="633" t="str">
        <f>IFERROR(VLOOKUP(A221,$B$92:$G$95,2,FALSE),IFERROR(VLOOKUP(A221,$L$92:$Q$95,2,FALSE),IFERROR(VLOOKUP(A221,$V$92:$AA$95,2,FALSE),IFERROR(VLOOKUP(A221,$AF$92:$AK$95,2,FALSE),IFERROR(VLOOKUP(A221,$B$115:$G$118,2,FALSE),IFERROR(VLOOKUP(A221,$L$115:$Q$118,2,FALSE),IFERROR(VLOOKUP(A221,$V$115:$AA$118,2,FALSE),IFERROR(VLOOKUP(A221,$AF$115:$AK$118,2,FALSE),IFERROR(VLOOKUP(A221,$B$138:$G$141,2,FALSE),IFERROR(VLOOKUP(A221,$L$138:$Q$141,2,FALSE),IFERROR(VLOOKUP(A221,$V$138:$AA$141,2,FALSE),IFERROR(VLOOKUP(A221,$AF$138:$AK$141,2,FALSE),IFERROR(VLOOKUP(A221,$B$161:$G$164,2,FALSE),IFERROR(VLOOKUP(A221,$L$161:$Q$164,2,FALSE),IFERROR(VLOOKUP(A221,$V$161:$AA$164,2,FALSE),IFERROR(VLOOKUP(A221,$AF$161:$AK$164,2,FALSE),))))))))))))))))</f>
        <v>-</v>
      </c>
      <c r="G221" s="261"/>
      <c r="H221" s="514"/>
      <c r="I221" s="515"/>
      <c r="J221" s="685"/>
      <c r="K221" s="655"/>
      <c r="L221" s="590" t="s">
        <v>862</v>
      </c>
      <c r="M221" s="686"/>
      <c r="N221" s="686"/>
      <c r="O221" s="686"/>
      <c r="P221" s="686"/>
      <c r="Q221" s="686"/>
      <c r="R221" s="687" t="str">
        <f>R172</f>
        <v>08H00 - 09H30</v>
      </c>
      <c r="S221" s="544"/>
      <c r="T221" s="630"/>
      <c r="U221" s="630"/>
      <c r="V221" s="630"/>
      <c r="W221" s="632"/>
      <c r="X221" s="632"/>
      <c r="Y221" s="632"/>
      <c r="Z221" s="632"/>
      <c r="AA221" s="632"/>
      <c r="AB221" s="630"/>
      <c r="AC221" s="630"/>
      <c r="AD221" s="630"/>
      <c r="AE221" s="630"/>
      <c r="AF221" s="630"/>
      <c r="AG221" s="632"/>
      <c r="AH221" s="632"/>
      <c r="AI221" s="666"/>
      <c r="AJ221" s="632"/>
      <c r="AK221" s="632"/>
      <c r="AL221" s="630"/>
      <c r="AM221" s="630"/>
      <c r="AN221" s="341"/>
    </row>
    <row r="222" ht="13.5" customHeight="1">
      <c r="B222" s="521"/>
      <c r="C222" s="522"/>
      <c r="D222" s="522"/>
      <c r="E222" s="522"/>
      <c r="F222" s="522"/>
      <c r="G222" s="523"/>
      <c r="H222" s="522"/>
      <c r="I222" s="524"/>
      <c r="J222" s="525"/>
      <c r="K222" s="655"/>
      <c r="L222" s="260">
        <v>61.0</v>
      </c>
      <c r="M222" s="476" t="str">
        <f>IF(COUNTBLANK(I219:I222)=2,IF(I219&gt;I221,C219,C221),"")</f>
        <v/>
      </c>
      <c r="Q222" s="261"/>
      <c r="R222" s="507"/>
      <c r="S222" s="109"/>
      <c r="T222" s="637"/>
      <c r="U222" s="630"/>
      <c r="V222" s="630"/>
      <c r="W222" s="632"/>
      <c r="X222" s="632"/>
      <c r="Y222" s="632"/>
      <c r="Z222" s="632"/>
      <c r="AA222" s="632"/>
      <c r="AB222" s="630"/>
      <c r="AC222" s="630"/>
      <c r="AD222" s="630"/>
      <c r="AE222" s="630"/>
      <c r="AF222" s="630"/>
      <c r="AG222" s="632"/>
      <c r="AH222" s="632"/>
      <c r="AI222" s="666"/>
      <c r="AJ222" s="632"/>
      <c r="AK222" s="632"/>
      <c r="AL222" s="630"/>
      <c r="AM222" s="630"/>
      <c r="AN222" s="341"/>
    </row>
    <row r="223" ht="13.5" customHeight="1">
      <c r="A223" s="431"/>
      <c r="B223" s="683"/>
      <c r="C223" s="638"/>
      <c r="D223" s="638"/>
      <c r="E223" s="638"/>
      <c r="F223" s="638"/>
      <c r="G223" s="638"/>
      <c r="H223" s="684"/>
      <c r="I223" s="684"/>
      <c r="J223" s="688"/>
      <c r="K223" s="689"/>
      <c r="L223" s="261"/>
      <c r="Q223" s="261"/>
      <c r="S223" s="534"/>
      <c r="T223" s="535"/>
      <c r="U223" s="630"/>
      <c r="V223" s="630"/>
      <c r="W223" s="632"/>
      <c r="X223" s="632"/>
      <c r="Y223" s="632"/>
      <c r="Z223" s="632"/>
      <c r="AA223" s="632"/>
      <c r="AB223" s="630"/>
      <c r="AC223" s="630"/>
      <c r="AD223" s="630"/>
      <c r="AE223" s="630"/>
      <c r="AF223" s="630"/>
      <c r="AG223" s="632"/>
      <c r="AH223" s="632"/>
      <c r="AI223" s="666"/>
      <c r="AJ223" s="632"/>
      <c r="AK223" s="632"/>
      <c r="AL223" s="630"/>
      <c r="AM223" s="630"/>
      <c r="AN223" s="341"/>
    </row>
    <row r="224" ht="13.5" customHeight="1">
      <c r="A224" s="628"/>
      <c r="B224" s="502" t="s">
        <v>859</v>
      </c>
      <c r="C224" s="629"/>
      <c r="D224" s="629"/>
      <c r="E224" s="629"/>
      <c r="F224" s="629"/>
      <c r="G224" s="629"/>
      <c r="H224" s="536" t="str">
        <f>$H$169</f>
        <v>18H00 - 19H30</v>
      </c>
      <c r="I224" s="505"/>
      <c r="J224" s="688"/>
      <c r="K224" s="655"/>
      <c r="L224" s="261"/>
      <c r="M224" s="620" t="str">
        <f>IF(COUNTBLANK(I225:I228)=2,IF(I225&gt;I227,C225,C227),"")</f>
        <v/>
      </c>
      <c r="Q224" s="261"/>
      <c r="R224" s="641"/>
      <c r="S224" s="120"/>
      <c r="T224" s="658"/>
      <c r="U224" s="630"/>
      <c r="V224" s="630"/>
      <c r="W224" s="632"/>
      <c r="X224" s="632"/>
      <c r="Y224" s="632"/>
      <c r="Z224" s="632"/>
      <c r="AA224" s="632"/>
      <c r="AB224" s="630"/>
      <c r="AC224" s="630"/>
      <c r="AD224" s="630"/>
      <c r="AE224" s="630"/>
      <c r="AF224" s="630"/>
      <c r="AG224" s="632"/>
      <c r="AH224" s="632"/>
      <c r="AI224" s="666"/>
      <c r="AJ224" s="632"/>
      <c r="AK224" s="632"/>
      <c r="AL224" s="630"/>
      <c r="AM224" s="630"/>
      <c r="AN224" s="341"/>
    </row>
    <row r="225" ht="13.5" customHeight="1">
      <c r="A225" s="431" t="s">
        <v>1037</v>
      </c>
      <c r="B225" s="506">
        <v>98.0</v>
      </c>
      <c r="C225" s="476" t="str">
        <f>IFERROR(VLOOKUP(A225,$B$92:$G$95,2,FALSE),IFERROR(VLOOKUP(A225,$L$92:$Q$95,2,FALSE),IFERROR(VLOOKUP(A225,$V$92:$AA$95,2,FALSE),IFERROR(VLOOKUP(A225,$AF$92:$AK$95,2,FALSE),IFERROR(VLOOKUP(A225,$B$115:$G$118,2,FALSE),IFERROR(VLOOKUP(A225,$L$115:$Q$118,2,FALSE),IFERROR(VLOOKUP(A225,$V$115:$AA$118,2,FALSE),IFERROR(VLOOKUP(A225,$AF$115:$AK$118,2,FALSE),IFERROR(VLOOKUP(A225,$B$138:$G$141,2,FALSE),IFERROR(VLOOKUP(A225,$L$138:$Q$141,2,FALSE),IFERROR(VLOOKUP(A225,$V$138:$AA$141,2,FALSE),IFERROR(VLOOKUP(A225,$AF$138:$AK$141,2,FALSE),IFERROR(VLOOKUP(A225,$B$161:$G$164,2,FALSE),IFERROR(VLOOKUP(A225,$L$161:$Q$164,2,FALSE),IFERROR(VLOOKUP(A225,$V$161:$AA$164,2,FALSE),IFERROR(VLOOKUP(A225,$AF$161:$AK$164,2,FALSE),))))))))))))))))</f>
        <v>-</v>
      </c>
      <c r="G225" s="261"/>
      <c r="H225" s="507"/>
      <c r="I225" s="508"/>
      <c r="J225" s="688"/>
      <c r="K225" s="655"/>
      <c r="L225" s="543"/>
      <c r="M225" s="542"/>
      <c r="N225" s="542"/>
      <c r="O225" s="542"/>
      <c r="P225" s="542"/>
      <c r="Q225" s="543"/>
      <c r="R225" s="542"/>
      <c r="S225" s="544"/>
      <c r="T225" s="545"/>
      <c r="U225" s="630"/>
      <c r="V225" s="630"/>
      <c r="W225" s="632"/>
      <c r="X225" s="632"/>
      <c r="Y225" s="632"/>
      <c r="Z225" s="632"/>
      <c r="AA225" s="632"/>
      <c r="AB225" s="630"/>
      <c r="AC225" s="630"/>
      <c r="AD225" s="630"/>
      <c r="AE225" s="630"/>
      <c r="AF225" s="630"/>
      <c r="AG225" s="632"/>
      <c r="AH225" s="632"/>
      <c r="AI225" s="666"/>
      <c r="AJ225" s="632"/>
      <c r="AK225" s="632"/>
      <c r="AL225" s="630"/>
      <c r="AM225" s="630"/>
      <c r="AN225" s="341"/>
    </row>
    <row r="226" ht="13.5" customHeight="1">
      <c r="B226" s="510"/>
      <c r="G226" s="261"/>
      <c r="I226" s="511"/>
      <c r="J226" s="546"/>
      <c r="K226" s="630"/>
      <c r="L226" s="630"/>
      <c r="M226" s="632"/>
      <c r="N226" s="632"/>
      <c r="O226" s="632"/>
      <c r="P226" s="632"/>
      <c r="Q226" s="632"/>
      <c r="R226" s="630"/>
      <c r="S226" s="630"/>
      <c r="T226" s="644"/>
      <c r="U226" s="630"/>
      <c r="V226" s="645"/>
      <c r="W226" s="646"/>
      <c r="X226" s="646"/>
      <c r="Y226" s="646"/>
      <c r="Z226" s="646"/>
      <c r="AA226" s="646"/>
      <c r="AB226" s="645"/>
      <c r="AC226" s="645"/>
      <c r="AD226" s="630"/>
      <c r="AE226" s="630"/>
      <c r="AF226" s="630"/>
      <c r="AG226" s="632"/>
      <c r="AH226" s="632"/>
      <c r="AI226" s="666"/>
      <c r="AJ226" s="632"/>
      <c r="AK226" s="632"/>
      <c r="AL226" s="630"/>
      <c r="AM226" s="630"/>
      <c r="AN226" s="341"/>
    </row>
    <row r="227" ht="13.5" customHeight="1">
      <c r="A227" s="431" t="s">
        <v>1038</v>
      </c>
      <c r="B227" s="510"/>
      <c r="C227" s="633" t="str">
        <f>IFERROR(VLOOKUP(A227,$B$92:$G$95,2,FALSE),IFERROR(VLOOKUP(A227,$L$92:$Q$95,2,FALSE),IFERROR(VLOOKUP(A227,$V$92:$AA$95,2,FALSE),IFERROR(VLOOKUP(A227,$AF$92:$AK$95,2,FALSE),IFERROR(VLOOKUP(A227,$B$115:$G$118,2,FALSE),IFERROR(VLOOKUP(A227,$L$115:$Q$118,2,FALSE),IFERROR(VLOOKUP(A227,$V$115:$AA$118,2,FALSE),IFERROR(VLOOKUP(A227,$AF$115:$AK$118,2,FALSE),IFERROR(VLOOKUP(A227,$B$138:$G$141,2,FALSE),IFERROR(VLOOKUP(A227,$L$138:$Q$141,2,FALSE),IFERROR(VLOOKUP(A227,$V$138:$AA$141,2,FALSE),IFERROR(VLOOKUP(A227,$AF$138:$AK$141,2,FALSE),IFERROR(VLOOKUP(A227,$B$161:$G$164,2,FALSE),IFERROR(VLOOKUP(A227,$L$161:$Q$164,2,FALSE),IFERROR(VLOOKUP(A227,$V$161:$AA$164,2,FALSE),IFERROR(VLOOKUP(A227,$AF$161:$AK$164,2,FALSE),))))))))))))))))</f>
        <v>-</v>
      </c>
      <c r="G227" s="261"/>
      <c r="H227" s="514"/>
      <c r="I227" s="515"/>
      <c r="J227" s="669"/>
      <c r="K227" s="630"/>
      <c r="L227" s="630"/>
      <c r="M227" s="632"/>
      <c r="N227" s="632"/>
      <c r="O227" s="632"/>
      <c r="P227" s="632"/>
      <c r="Q227" s="632"/>
      <c r="R227" s="630"/>
      <c r="S227" s="630"/>
      <c r="T227" s="644"/>
      <c r="U227" s="647"/>
      <c r="V227" s="549" t="s">
        <v>81</v>
      </c>
      <c r="W227" s="648"/>
      <c r="X227" s="648"/>
      <c r="Y227" s="648"/>
      <c r="Z227" s="648"/>
      <c r="AA227" s="648"/>
      <c r="AB227" s="690" t="str">
        <f>AB178</f>
        <v>10H15 -11H45</v>
      </c>
      <c r="AC227" s="257"/>
      <c r="AD227" s="630"/>
      <c r="AE227" s="630"/>
      <c r="AF227" s="630"/>
      <c r="AG227" s="632"/>
      <c r="AH227" s="632"/>
      <c r="AI227" s="666"/>
      <c r="AJ227" s="632"/>
      <c r="AK227" s="632"/>
      <c r="AL227" s="630"/>
      <c r="AM227" s="630"/>
      <c r="AN227" s="341"/>
    </row>
    <row r="228" ht="13.5" customHeight="1">
      <c r="B228" s="521"/>
      <c r="C228" s="522"/>
      <c r="D228" s="522"/>
      <c r="E228" s="522"/>
      <c r="F228" s="522"/>
      <c r="G228" s="523"/>
      <c r="H228" s="522"/>
      <c r="I228" s="524"/>
      <c r="K228" s="630"/>
      <c r="L228" s="630"/>
      <c r="M228" s="632"/>
      <c r="N228" s="632"/>
      <c r="O228" s="632"/>
      <c r="P228" s="632"/>
      <c r="Q228" s="632"/>
      <c r="R228" s="630"/>
      <c r="S228" s="630"/>
      <c r="T228" s="644"/>
      <c r="U228" s="647"/>
      <c r="V228" s="551">
        <v>31.0</v>
      </c>
      <c r="W228" s="476" t="str">
        <f>IF(COUNTBLANK(S222:S225)=2,IF(S222&gt;S224,M222,M224),"")</f>
        <v/>
      </c>
      <c r="AA228" s="261"/>
      <c r="AB228" s="507"/>
      <c r="AC228" s="263"/>
      <c r="AD228" s="637"/>
      <c r="AE228" s="630"/>
      <c r="AF228" s="630"/>
      <c r="AG228" s="632"/>
      <c r="AH228" s="632"/>
      <c r="AI228" s="666"/>
      <c r="AJ228" s="632"/>
      <c r="AK228" s="632"/>
      <c r="AL228" s="630"/>
      <c r="AM228" s="630"/>
      <c r="AN228" s="341"/>
    </row>
    <row r="229" ht="13.5" customHeight="1">
      <c r="A229" s="431"/>
      <c r="B229" s="683"/>
      <c r="C229" s="638"/>
      <c r="D229" s="638"/>
      <c r="E229" s="638"/>
      <c r="F229" s="638"/>
      <c r="G229" s="638"/>
      <c r="H229" s="684"/>
      <c r="I229" s="684"/>
      <c r="J229" s="636"/>
      <c r="K229" s="630"/>
      <c r="L229" s="630"/>
      <c r="M229" s="632"/>
      <c r="N229" s="632"/>
      <c r="O229" s="632"/>
      <c r="P229" s="632"/>
      <c r="Q229" s="632"/>
      <c r="R229" s="630"/>
      <c r="S229" s="630"/>
      <c r="T229" s="644"/>
      <c r="U229" s="649"/>
      <c r="V229" s="553"/>
      <c r="AA229" s="261"/>
      <c r="AC229" s="259"/>
      <c r="AD229" s="554"/>
      <c r="AE229" s="630"/>
      <c r="AF229" s="630"/>
      <c r="AG229" s="632"/>
      <c r="AH229" s="632"/>
      <c r="AI229" s="666"/>
      <c r="AJ229" s="632"/>
      <c r="AK229" s="632"/>
      <c r="AL229" s="630"/>
      <c r="AM229" s="630"/>
      <c r="AN229" s="341"/>
    </row>
    <row r="230" ht="13.5" customHeight="1">
      <c r="A230" s="628"/>
      <c r="B230" s="502" t="s">
        <v>859</v>
      </c>
      <c r="C230" s="629"/>
      <c r="D230" s="629"/>
      <c r="E230" s="629"/>
      <c r="F230" s="629"/>
      <c r="G230" s="629"/>
      <c r="H230" s="536" t="str">
        <f>$H$169</f>
        <v>18H00 - 19H30</v>
      </c>
      <c r="I230" s="505"/>
      <c r="J230" s="636"/>
      <c r="K230" s="630"/>
      <c r="L230" s="630"/>
      <c r="M230" s="632"/>
      <c r="N230" s="632"/>
      <c r="O230" s="632"/>
      <c r="P230" s="632"/>
      <c r="Q230" s="632"/>
      <c r="R230" s="630"/>
      <c r="S230" s="630"/>
      <c r="T230" s="644"/>
      <c r="U230" s="647"/>
      <c r="V230" s="553"/>
      <c r="W230" s="478" t="str">
        <f>IF(COUNTBLANK(S234:S237)=2,IF(S234&gt;S236,M234,M236),"")</f>
        <v/>
      </c>
      <c r="AA230" s="261"/>
      <c r="AB230" s="650"/>
      <c r="AC230" s="265"/>
      <c r="AD230" s="668"/>
      <c r="AE230" s="630"/>
      <c r="AF230" s="630"/>
      <c r="AG230" s="632"/>
      <c r="AH230" s="632"/>
      <c r="AI230" s="666"/>
      <c r="AJ230" s="632"/>
      <c r="AK230" s="632"/>
      <c r="AL230" s="630"/>
      <c r="AM230" s="630"/>
      <c r="AN230" s="341"/>
    </row>
    <row r="231" ht="13.5" customHeight="1">
      <c r="A231" s="431" t="s">
        <v>1039</v>
      </c>
      <c r="B231" s="506">
        <v>107.0</v>
      </c>
      <c r="C231" s="476" t="str">
        <f>IFERROR(VLOOKUP(A231,$B$92:$G$95,2,FALSE),IFERROR(VLOOKUP(A231,$L$92:$Q$95,2,FALSE),IFERROR(VLOOKUP(A231,$V$92:$AA$95,2,FALSE),IFERROR(VLOOKUP(A231,$AF$92:$AK$95,2,FALSE),IFERROR(VLOOKUP(A231,$B$115:$G$118,2,FALSE),IFERROR(VLOOKUP(A231,$L$115:$Q$118,2,FALSE),IFERROR(VLOOKUP(A231,$V$115:$AA$118,2,FALSE),IFERROR(VLOOKUP(A231,$AF$115:$AK$118,2,FALSE),IFERROR(VLOOKUP(A231,$B$138:$G$141,2,FALSE),IFERROR(VLOOKUP(A231,$L$138:$Q$141,2,FALSE),IFERROR(VLOOKUP(A231,$V$138:$AA$141,2,FALSE),IFERROR(VLOOKUP(A231,$AF$138:$AK$141,2,FALSE),IFERROR(VLOOKUP(A231,$B$161:$G$164,2,FALSE),IFERROR(VLOOKUP(A231,$L$161:$Q$164,2,FALSE),IFERROR(VLOOKUP(A231,$V$161:$AA$164,2,FALSE),IFERROR(VLOOKUP(A231,$AF$161:$AK$164,2,FALSE),))))))))))))))))</f>
        <v>-</v>
      </c>
      <c r="G231" s="261"/>
      <c r="H231" s="507"/>
      <c r="I231" s="508"/>
      <c r="J231" s="669"/>
      <c r="K231" s="630"/>
      <c r="L231" s="630"/>
      <c r="M231" s="632"/>
      <c r="N231" s="632"/>
      <c r="O231" s="632"/>
      <c r="P231" s="632"/>
      <c r="Q231" s="632"/>
      <c r="R231" s="630"/>
      <c r="S231" s="630"/>
      <c r="T231" s="644"/>
      <c r="U231" s="647"/>
      <c r="V231" s="557"/>
      <c r="W231" s="273"/>
      <c r="X231" s="273"/>
      <c r="Y231" s="273"/>
      <c r="Z231" s="273"/>
      <c r="AA231" s="272"/>
      <c r="AB231" s="273"/>
      <c r="AC231" s="274"/>
      <c r="AD231" s="558"/>
      <c r="AE231" s="630"/>
      <c r="AF231" s="630"/>
      <c r="AG231" s="632"/>
      <c r="AH231" s="632"/>
      <c r="AI231" s="666"/>
      <c r="AJ231" s="632"/>
      <c r="AK231" s="632"/>
      <c r="AL231" s="630"/>
      <c r="AM231" s="630"/>
      <c r="AN231" s="341"/>
    </row>
    <row r="232" ht="13.5" customHeight="1">
      <c r="B232" s="510"/>
      <c r="G232" s="261"/>
      <c r="I232" s="511"/>
      <c r="J232" s="512"/>
      <c r="K232" s="630"/>
      <c r="L232" s="652"/>
      <c r="M232" s="653"/>
      <c r="N232" s="653"/>
      <c r="O232" s="653"/>
      <c r="P232" s="653"/>
      <c r="Q232" s="653"/>
      <c r="R232" s="652"/>
      <c r="S232" s="652"/>
      <c r="T232" s="644"/>
      <c r="U232" s="630"/>
      <c r="V232" s="630"/>
      <c r="W232" s="632"/>
      <c r="X232" s="632"/>
      <c r="Y232" s="632"/>
      <c r="Z232" s="632"/>
      <c r="AA232" s="632"/>
      <c r="AB232" s="630"/>
      <c r="AC232" s="630"/>
      <c r="AD232" s="654"/>
      <c r="AE232" s="630"/>
      <c r="AF232" s="630"/>
      <c r="AG232" s="632"/>
      <c r="AH232" s="632"/>
      <c r="AI232" s="666"/>
      <c r="AJ232" s="632"/>
      <c r="AK232" s="632"/>
      <c r="AL232" s="630"/>
      <c r="AM232" s="630"/>
      <c r="AN232" s="341"/>
    </row>
    <row r="233" ht="13.5" customHeight="1">
      <c r="A233" s="431" t="s">
        <v>1040</v>
      </c>
      <c r="B233" s="510"/>
      <c r="C233" s="633" t="str">
        <f>IFERROR(VLOOKUP(A233,$B$92:$G$95,2,FALSE),IFERROR(VLOOKUP(A233,$L$92:$Q$95,2,FALSE),IFERROR(VLOOKUP(A233,$V$92:$AA$95,2,FALSE),IFERROR(VLOOKUP(A233,$AF$92:$AK$95,2,FALSE),IFERROR(VLOOKUP(A233,$B$115:$G$118,2,FALSE),IFERROR(VLOOKUP(A233,$L$115:$Q$118,2,FALSE),IFERROR(VLOOKUP(A233,$V$115:$AA$118,2,FALSE),IFERROR(VLOOKUP(A233,$AF$115:$AK$118,2,FALSE),IFERROR(VLOOKUP(A233,$B$138:$G$141,2,FALSE),IFERROR(VLOOKUP(A233,$L$138:$Q$141,2,FALSE),IFERROR(VLOOKUP(A233,$V$138:$AA$141,2,FALSE),IFERROR(VLOOKUP(A233,$AF$138:$AK$141,2,FALSE),IFERROR(VLOOKUP(A233,$B$161:$G$164,2,FALSE),IFERROR(VLOOKUP(A233,$L$161:$Q$164,2,FALSE),IFERROR(VLOOKUP(A233,$V$161:$AA$164,2,FALSE),IFERROR(VLOOKUP(A233,$AF$161:$AK$164,2,FALSE),))))))))))))))))</f>
        <v>-</v>
      </c>
      <c r="G233" s="261"/>
      <c r="H233" s="514"/>
      <c r="I233" s="515"/>
      <c r="J233" s="688"/>
      <c r="K233" s="655"/>
      <c r="L233" s="590" t="s">
        <v>862</v>
      </c>
      <c r="M233" s="686"/>
      <c r="N233" s="686"/>
      <c r="O233" s="686"/>
      <c r="P233" s="686"/>
      <c r="Q233" s="686"/>
      <c r="R233" s="687" t="str">
        <f>R172</f>
        <v>08H00 - 09H30</v>
      </c>
      <c r="S233" s="544"/>
      <c r="T233" s="644"/>
      <c r="U233" s="630"/>
      <c r="V233" s="630"/>
      <c r="W233" s="632"/>
      <c r="X233" s="632"/>
      <c r="Y233" s="632"/>
      <c r="Z233" s="632"/>
      <c r="AA233" s="632"/>
      <c r="AB233" s="630"/>
      <c r="AC233" s="630"/>
      <c r="AD233" s="654"/>
      <c r="AE233" s="630"/>
      <c r="AF233" s="630"/>
      <c r="AG233" s="632"/>
      <c r="AH233" s="632"/>
      <c r="AI233" s="666"/>
      <c r="AJ233" s="632"/>
      <c r="AK233" s="632"/>
      <c r="AL233" s="630"/>
      <c r="AM233" s="630"/>
      <c r="AN233" s="341"/>
    </row>
    <row r="234" ht="13.5" customHeight="1">
      <c r="B234" s="521"/>
      <c r="C234" s="522"/>
      <c r="D234" s="522"/>
      <c r="E234" s="522"/>
      <c r="F234" s="522"/>
      <c r="G234" s="523"/>
      <c r="H234" s="522"/>
      <c r="I234" s="524"/>
      <c r="J234" s="525"/>
      <c r="K234" s="655"/>
      <c r="L234" s="260">
        <v>62.0</v>
      </c>
      <c r="M234" s="476" t="str">
        <f>IF(COUNTBLANK(I231:I234)=2,IF(I231&gt;I233,C231,C233),"")</f>
        <v/>
      </c>
      <c r="Q234" s="261"/>
      <c r="R234" s="507"/>
      <c r="S234" s="109"/>
      <c r="T234" s="658"/>
      <c r="U234" s="630"/>
      <c r="V234" s="630"/>
      <c r="W234" s="632"/>
      <c r="X234" s="632"/>
      <c r="Y234" s="632"/>
      <c r="Z234" s="632"/>
      <c r="AA234" s="632"/>
      <c r="AB234" s="630"/>
      <c r="AC234" s="630"/>
      <c r="AD234" s="654"/>
      <c r="AE234" s="630"/>
      <c r="AF234" s="630"/>
      <c r="AG234" s="632"/>
      <c r="AH234" s="632"/>
      <c r="AI234" s="666"/>
      <c r="AJ234" s="632"/>
      <c r="AK234" s="632"/>
      <c r="AL234" s="630"/>
      <c r="AM234" s="630"/>
      <c r="AN234" s="341"/>
    </row>
    <row r="235" ht="13.5" customHeight="1">
      <c r="A235" s="431"/>
      <c r="B235" s="683"/>
      <c r="C235" s="638"/>
      <c r="D235" s="638"/>
      <c r="E235" s="638"/>
      <c r="F235" s="638"/>
      <c r="G235" s="638"/>
      <c r="H235" s="684"/>
      <c r="I235" s="684"/>
      <c r="J235" s="688"/>
      <c r="K235" s="689"/>
      <c r="L235" s="261"/>
      <c r="Q235" s="261"/>
      <c r="S235" s="534"/>
      <c r="T235" s="566"/>
      <c r="U235" s="630"/>
      <c r="V235" s="630"/>
      <c r="W235" s="632"/>
      <c r="X235" s="632"/>
      <c r="Y235" s="632"/>
      <c r="Z235" s="632"/>
      <c r="AA235" s="632"/>
      <c r="AB235" s="630"/>
      <c r="AC235" s="630"/>
      <c r="AD235" s="654"/>
      <c r="AE235" s="630"/>
      <c r="AF235" s="630"/>
      <c r="AG235" s="632"/>
      <c r="AH235" s="632"/>
      <c r="AI235" s="666"/>
      <c r="AJ235" s="632"/>
      <c r="AK235" s="632"/>
      <c r="AL235" s="630"/>
      <c r="AM235" s="630"/>
      <c r="AN235" s="341"/>
    </row>
    <row r="236" ht="13.5" customHeight="1">
      <c r="A236" s="628"/>
      <c r="B236" s="502" t="s">
        <v>859</v>
      </c>
      <c r="C236" s="629"/>
      <c r="D236" s="629"/>
      <c r="E236" s="629"/>
      <c r="F236" s="629"/>
      <c r="G236" s="629"/>
      <c r="H236" s="536" t="str">
        <f>$H$169</f>
        <v>18H00 - 19H30</v>
      </c>
      <c r="I236" s="505"/>
      <c r="J236" s="688"/>
      <c r="K236" s="655"/>
      <c r="L236" s="261"/>
      <c r="M236" s="620" t="str">
        <f>IF(COUNTBLANK(I237:I240)=2,IF(I237&gt;I239,C237,C239),"")</f>
        <v/>
      </c>
      <c r="Q236" s="261"/>
      <c r="R236" s="641"/>
      <c r="S236" s="120"/>
      <c r="T236" s="637"/>
      <c r="U236" s="630"/>
      <c r="V236" s="630"/>
      <c r="W236" s="632"/>
      <c r="X236" s="632"/>
      <c r="Y236" s="632"/>
      <c r="Z236" s="632"/>
      <c r="AA236" s="632"/>
      <c r="AB236" s="630"/>
      <c r="AC236" s="630"/>
      <c r="AD236" s="654"/>
      <c r="AE236" s="630"/>
      <c r="AF236" s="630"/>
      <c r="AG236" s="632"/>
      <c r="AH236" s="632"/>
      <c r="AI236" s="666"/>
      <c r="AJ236" s="632"/>
      <c r="AK236" s="632"/>
      <c r="AL236" s="630"/>
      <c r="AM236" s="630"/>
      <c r="AN236" s="341"/>
    </row>
    <row r="237" ht="13.5" customHeight="1">
      <c r="A237" s="431" t="s">
        <v>1041</v>
      </c>
      <c r="B237" s="506">
        <v>105.0</v>
      </c>
      <c r="C237" s="476" t="str">
        <f>IFERROR(VLOOKUP(A237,$B$92:$G$95,2,FALSE),IFERROR(VLOOKUP(A237,$L$92:$Q$95,2,FALSE),IFERROR(VLOOKUP(A237,$V$92:$AA$95,2,FALSE),IFERROR(VLOOKUP(A237,$AF$92:$AK$95,2,FALSE),IFERROR(VLOOKUP(A237,$B$115:$G$118,2,FALSE),IFERROR(VLOOKUP(A237,$L$115:$Q$118,2,FALSE),IFERROR(VLOOKUP(A237,$V$115:$AA$118,2,FALSE),IFERROR(VLOOKUP(A237,$AF$115:$AK$118,2,FALSE),IFERROR(VLOOKUP(A237,$B$138:$G$141,2,FALSE),IFERROR(VLOOKUP(A237,$L$138:$Q$141,2,FALSE),IFERROR(VLOOKUP(A237,$V$138:$AA$141,2,FALSE),IFERROR(VLOOKUP(A237,$AF$138:$AK$141,2,FALSE),IFERROR(VLOOKUP(A237,$B$161:$G$164,2,FALSE),IFERROR(VLOOKUP(A237,$L$161:$Q$164,2,FALSE),IFERROR(VLOOKUP(A237,$V$161:$AA$164,2,FALSE),IFERROR(VLOOKUP(A237,$AF$161:$AK$164,2,FALSE),))))))))))))))))</f>
        <v>-</v>
      </c>
      <c r="G237" s="261"/>
      <c r="H237" s="507"/>
      <c r="I237" s="508"/>
      <c r="J237" s="685"/>
      <c r="K237" s="655"/>
      <c r="L237" s="543"/>
      <c r="M237" s="542"/>
      <c r="N237" s="542"/>
      <c r="O237" s="542"/>
      <c r="P237" s="542"/>
      <c r="Q237" s="543"/>
      <c r="R237" s="542"/>
      <c r="S237" s="544"/>
      <c r="U237" s="630"/>
      <c r="V237" s="630"/>
      <c r="W237" s="632"/>
      <c r="X237" s="632"/>
      <c r="Y237" s="632"/>
      <c r="Z237" s="632"/>
      <c r="AA237" s="632"/>
      <c r="AB237" s="630"/>
      <c r="AC237" s="630"/>
      <c r="AD237" s="654"/>
      <c r="AE237" s="630"/>
      <c r="AF237" s="630"/>
      <c r="AG237" s="632"/>
      <c r="AH237" s="632"/>
      <c r="AI237" s="666"/>
      <c r="AJ237" s="632"/>
      <c r="AK237" s="632"/>
      <c r="AL237" s="630"/>
      <c r="AM237" s="630"/>
      <c r="AN237" s="341"/>
    </row>
    <row r="238" ht="13.5" customHeight="1">
      <c r="B238" s="510"/>
      <c r="G238" s="261"/>
      <c r="I238" s="511"/>
      <c r="J238" s="546"/>
      <c r="K238" s="630"/>
      <c r="L238" s="630"/>
      <c r="M238" s="632"/>
      <c r="N238" s="632"/>
      <c r="O238" s="632"/>
      <c r="P238" s="632"/>
      <c r="Q238" s="632"/>
      <c r="R238" s="630"/>
      <c r="S238" s="630"/>
      <c r="T238" s="630"/>
      <c r="U238" s="630"/>
      <c r="V238" s="630"/>
      <c r="W238" s="632"/>
      <c r="X238" s="632"/>
      <c r="Y238" s="632"/>
      <c r="Z238" s="632"/>
      <c r="AA238" s="632"/>
      <c r="AB238" s="630"/>
      <c r="AC238" s="630"/>
      <c r="AD238" s="654"/>
      <c r="AE238" s="630"/>
      <c r="AF238" s="660"/>
      <c r="AG238" s="661"/>
      <c r="AH238" s="661"/>
      <c r="AI238" s="691"/>
      <c r="AJ238" s="661"/>
      <c r="AK238" s="661"/>
      <c r="AL238" s="660"/>
      <c r="AM238" s="660"/>
      <c r="AN238" s="341"/>
    </row>
    <row r="239" ht="13.5" customHeight="1">
      <c r="A239" s="431" t="s">
        <v>1042</v>
      </c>
      <c r="B239" s="510"/>
      <c r="C239" s="633" t="str">
        <f>IFERROR(VLOOKUP(A239,$B$92:$G$95,2,FALSE),IFERROR(VLOOKUP(A239,$L$92:$Q$95,2,FALSE),IFERROR(VLOOKUP(A239,$V$92:$AA$95,2,FALSE),IFERROR(VLOOKUP(A239,$AF$92:$AK$95,2,FALSE),IFERROR(VLOOKUP(A239,$B$115:$G$118,2,FALSE),IFERROR(VLOOKUP(A239,$L$115:$Q$118,2,FALSE),IFERROR(VLOOKUP(A239,$V$115:$AA$118,2,FALSE),IFERROR(VLOOKUP(A239,$AF$115:$AK$118,2,FALSE),IFERROR(VLOOKUP(A239,$B$138:$G$141,2,FALSE),IFERROR(VLOOKUP(A239,$L$138:$Q$141,2,FALSE),IFERROR(VLOOKUP(A239,$V$138:$AA$141,2,FALSE),IFERROR(VLOOKUP(A239,$AF$138:$AK$141,2,FALSE),IFERROR(VLOOKUP(A239,$B$161:$G$164,2,FALSE),IFERROR(VLOOKUP(A239,$L$161:$Q$164,2,FALSE),IFERROR(VLOOKUP(A239,$V$161:$AA$164,2,FALSE),IFERROR(VLOOKUP(A239,$AF$161:$AK$164,2,FALSE),))))))))))))))))</f>
        <v>-</v>
      </c>
      <c r="G239" s="261"/>
      <c r="H239" s="514"/>
      <c r="I239" s="515"/>
      <c r="J239" s="669"/>
      <c r="K239" s="630"/>
      <c r="L239" s="630"/>
      <c r="M239" s="632"/>
      <c r="N239" s="632"/>
      <c r="O239" s="632"/>
      <c r="P239" s="632"/>
      <c r="Q239" s="632"/>
      <c r="R239" s="630"/>
      <c r="S239" s="630"/>
      <c r="T239" s="630"/>
      <c r="U239" s="630"/>
      <c r="V239" s="630"/>
      <c r="W239" s="632"/>
      <c r="X239" s="632"/>
      <c r="Y239" s="632"/>
      <c r="Z239" s="632"/>
      <c r="AA239" s="632"/>
      <c r="AB239" s="630"/>
      <c r="AC239" s="630"/>
      <c r="AD239" s="654"/>
      <c r="AE239" s="662"/>
      <c r="AF239" s="595" t="s">
        <v>85</v>
      </c>
      <c r="AG239" s="692"/>
      <c r="AH239" s="692"/>
      <c r="AI239" s="692"/>
      <c r="AJ239" s="692"/>
      <c r="AK239" s="692"/>
      <c r="AL239" s="693" t="str">
        <f>AL190</f>
        <v>13H30 - 15H00</v>
      </c>
      <c r="AM239" s="290"/>
      <c r="AN239" s="341"/>
    </row>
    <row r="240" ht="13.5" customHeight="1">
      <c r="B240" s="521"/>
      <c r="C240" s="522"/>
      <c r="D240" s="522"/>
      <c r="E240" s="522"/>
      <c r="F240" s="522"/>
      <c r="G240" s="523"/>
      <c r="H240" s="522"/>
      <c r="I240" s="524"/>
      <c r="K240" s="630"/>
      <c r="L240" s="630"/>
      <c r="M240" s="632"/>
      <c r="N240" s="632"/>
      <c r="O240" s="632"/>
      <c r="P240" s="632"/>
      <c r="Q240" s="632"/>
      <c r="R240" s="630"/>
      <c r="S240" s="630"/>
      <c r="T240" s="630"/>
      <c r="U240" s="630"/>
      <c r="V240" s="630"/>
      <c r="W240" s="632"/>
      <c r="X240" s="632"/>
      <c r="Y240" s="632"/>
      <c r="Z240" s="632"/>
      <c r="AA240" s="632"/>
      <c r="AB240" s="630"/>
      <c r="AC240" s="630"/>
      <c r="AD240" s="654"/>
      <c r="AE240" s="662"/>
      <c r="AF240" s="260">
        <v>18.0</v>
      </c>
      <c r="AG240" s="493" t="str">
        <f>IF(COUNTBLANK(AC228:AC231)=2,IF(AC228&gt;AC230,W228,W230),"")</f>
        <v/>
      </c>
      <c r="AH240" s="694"/>
      <c r="AI240" s="694"/>
      <c r="AJ240" s="694"/>
      <c r="AK240" s="695"/>
      <c r="AL240" s="507"/>
      <c r="AM240" s="278"/>
      <c r="AN240" s="341"/>
    </row>
    <row r="241" ht="13.5" customHeight="1">
      <c r="A241" s="431"/>
      <c r="B241" s="683"/>
      <c r="C241" s="638"/>
      <c r="D241" s="638"/>
      <c r="E241" s="638"/>
      <c r="F241" s="638"/>
      <c r="G241" s="638"/>
      <c r="H241" s="684"/>
      <c r="I241" s="684"/>
      <c r="J241" s="636"/>
      <c r="K241" s="630"/>
      <c r="L241" s="630"/>
      <c r="M241" s="632"/>
      <c r="N241" s="632"/>
      <c r="O241" s="632"/>
      <c r="P241" s="632"/>
      <c r="Q241" s="632"/>
      <c r="R241" s="630"/>
      <c r="S241" s="630"/>
      <c r="T241" s="630"/>
      <c r="U241" s="630"/>
      <c r="V241" s="630"/>
      <c r="W241" s="632"/>
      <c r="X241" s="632"/>
      <c r="Y241" s="632"/>
      <c r="Z241" s="632"/>
      <c r="AA241" s="632"/>
      <c r="AB241" s="630"/>
      <c r="AC241" s="630"/>
      <c r="AD241" s="654"/>
      <c r="AE241" s="664"/>
      <c r="AF241" s="261"/>
      <c r="AG241" s="696"/>
      <c r="AK241" s="261"/>
      <c r="AM241" s="281"/>
      <c r="AN241" s="341"/>
    </row>
    <row r="242" ht="13.5" customHeight="1">
      <c r="A242" s="628"/>
      <c r="B242" s="502" t="s">
        <v>859</v>
      </c>
      <c r="C242" s="629"/>
      <c r="D242" s="629"/>
      <c r="E242" s="629"/>
      <c r="F242" s="629"/>
      <c r="G242" s="629"/>
      <c r="H242" s="536" t="str">
        <f>$H$169</f>
        <v>18H00 - 19H30</v>
      </c>
      <c r="I242" s="505"/>
      <c r="J242" s="636"/>
      <c r="K242" s="630"/>
      <c r="L242" s="630"/>
      <c r="M242" s="632"/>
      <c r="N242" s="632"/>
      <c r="O242" s="632"/>
      <c r="P242" s="632"/>
      <c r="Q242" s="632"/>
      <c r="R242" s="630"/>
      <c r="S242" s="630"/>
      <c r="T242" s="630"/>
      <c r="U242" s="630"/>
      <c r="V242" s="630"/>
      <c r="W242" s="632"/>
      <c r="X242" s="632"/>
      <c r="Y242" s="632"/>
      <c r="Z242" s="632"/>
      <c r="AA242" s="632"/>
      <c r="AB242" s="630"/>
      <c r="AC242" s="630"/>
      <c r="AD242" s="654"/>
      <c r="AE242" s="662"/>
      <c r="AF242" s="261"/>
      <c r="AG242" s="612" t="str">
        <f>IF(COUNTBLANK(AC252:AC255)=2,IF(AC252&gt;AC254,W252,W254),"")</f>
        <v/>
      </c>
      <c r="AK242" s="261"/>
      <c r="AL242" s="665"/>
      <c r="AM242" s="285"/>
      <c r="AN242" s="341"/>
    </row>
    <row r="243" ht="13.5" customHeight="1">
      <c r="A243" s="431" t="s">
        <v>1043</v>
      </c>
      <c r="B243" s="506">
        <v>104.0</v>
      </c>
      <c r="C243" s="476" t="str">
        <f>IFERROR(VLOOKUP(A243,$B$92:$G$95,2,FALSE),IFERROR(VLOOKUP(A243,$L$92:$Q$95,2,FALSE),IFERROR(VLOOKUP(A243,$V$92:$AA$95,2,FALSE),IFERROR(VLOOKUP(A243,$AF$92:$AK$95,2,FALSE),IFERROR(VLOOKUP(A243,$B$115:$G$118,2,FALSE),IFERROR(VLOOKUP(A243,$L$115:$Q$118,2,FALSE),IFERROR(VLOOKUP(A243,$V$115:$AA$118,2,FALSE),IFERROR(VLOOKUP(A243,$AF$115:$AK$118,2,FALSE),IFERROR(VLOOKUP(A243,$B$138:$G$141,2,FALSE),IFERROR(VLOOKUP(A243,$L$138:$Q$141,2,FALSE),IFERROR(VLOOKUP(A243,$V$138:$AA$141,2,FALSE),IFERROR(VLOOKUP(A243,$AF$138:$AK$141,2,FALSE),IFERROR(VLOOKUP(A243,$B$161:$G$164,2,FALSE),IFERROR(VLOOKUP(A243,$L$161:$Q$164,2,FALSE),IFERROR(VLOOKUP(A243,$V$161:$AA$164,2,FALSE),IFERROR(VLOOKUP(A243,$AF$161:$AK$164,2,FALSE),))))))))))))))))</f>
        <v>-</v>
      </c>
      <c r="G243" s="261"/>
      <c r="H243" s="507"/>
      <c r="I243" s="508"/>
      <c r="J243" s="669"/>
      <c r="K243" s="630"/>
      <c r="L243" s="630"/>
      <c r="M243" s="632"/>
      <c r="N243" s="632"/>
      <c r="O243" s="632"/>
      <c r="P243" s="632"/>
      <c r="Q243" s="632"/>
      <c r="R243" s="630"/>
      <c r="S243" s="630"/>
      <c r="T243" s="630"/>
      <c r="U243" s="630"/>
      <c r="V243" s="630"/>
      <c r="W243" s="632"/>
      <c r="X243" s="632"/>
      <c r="Y243" s="632"/>
      <c r="Z243" s="632"/>
      <c r="AA243" s="632"/>
      <c r="AB243" s="630"/>
      <c r="AC243" s="630"/>
      <c r="AD243" s="654"/>
      <c r="AE243" s="662"/>
      <c r="AF243" s="289"/>
      <c r="AG243" s="697"/>
      <c r="AH243" s="288"/>
      <c r="AI243" s="288"/>
      <c r="AJ243" s="288"/>
      <c r="AK243" s="289"/>
      <c r="AL243" s="288"/>
      <c r="AM243" s="290"/>
      <c r="AN243" s="341"/>
    </row>
    <row r="244" ht="13.5" customHeight="1">
      <c r="B244" s="510"/>
      <c r="G244" s="261"/>
      <c r="I244" s="511"/>
      <c r="J244" s="512"/>
      <c r="K244" s="630"/>
      <c r="L244" s="652"/>
      <c r="M244" s="653"/>
      <c r="N244" s="653"/>
      <c r="O244" s="653"/>
      <c r="P244" s="653"/>
      <c r="Q244" s="653"/>
      <c r="R244" s="652"/>
      <c r="S244" s="652"/>
      <c r="T244" s="630"/>
      <c r="U244" s="630"/>
      <c r="V244" s="630"/>
      <c r="W244" s="632"/>
      <c r="X244" s="632"/>
      <c r="Y244" s="632"/>
      <c r="Z244" s="632"/>
      <c r="AA244" s="632"/>
      <c r="AB244" s="630"/>
      <c r="AC244" s="630"/>
      <c r="AD244" s="654"/>
      <c r="AE244" s="630"/>
      <c r="AF244" s="630"/>
      <c r="AG244" s="632"/>
      <c r="AH244" s="632"/>
      <c r="AI244" s="632"/>
      <c r="AJ244" s="632"/>
      <c r="AK244" s="632"/>
      <c r="AL244" s="630"/>
      <c r="AM244" s="630"/>
      <c r="AN244" s="341"/>
    </row>
    <row r="245" ht="13.5" customHeight="1">
      <c r="A245" s="431" t="s">
        <v>1044</v>
      </c>
      <c r="B245" s="510"/>
      <c r="C245" s="633" t="str">
        <f>IFERROR(VLOOKUP(A245,$B$92:$G$95,2,FALSE),IFERROR(VLOOKUP(A245,$L$92:$Q$95,2,FALSE),IFERROR(VLOOKUP(A245,$V$92:$AA$95,2,FALSE),IFERROR(VLOOKUP(A245,$AF$92:$AK$95,2,FALSE),IFERROR(VLOOKUP(A245,$B$115:$G$118,2,FALSE),IFERROR(VLOOKUP(A245,$L$115:$Q$118,2,FALSE),IFERROR(VLOOKUP(A245,$V$115:$AA$118,2,FALSE),IFERROR(VLOOKUP(A245,$AF$115:$AK$118,2,FALSE),IFERROR(VLOOKUP(A245,$B$138:$G$141,2,FALSE),IFERROR(VLOOKUP(A245,$L$138:$Q$141,2,FALSE),IFERROR(VLOOKUP(A245,$V$138:$AA$141,2,FALSE),IFERROR(VLOOKUP(A245,$AF$138:$AK$141,2,FALSE),IFERROR(VLOOKUP(A245,$B$161:$G$164,2,FALSE),IFERROR(VLOOKUP(A245,$L$161:$Q$164,2,FALSE),IFERROR(VLOOKUP(A245,$V$161:$AA$164,2,FALSE),IFERROR(VLOOKUP(A245,$AF$161:$AK$164,2,FALSE),))))))))))))))))</f>
        <v>-</v>
      </c>
      <c r="G245" s="261"/>
      <c r="H245" s="514"/>
      <c r="I245" s="515"/>
      <c r="J245" s="685"/>
      <c r="K245" s="655"/>
      <c r="L245" s="590" t="s">
        <v>862</v>
      </c>
      <c r="M245" s="686"/>
      <c r="N245" s="686"/>
      <c r="O245" s="686"/>
      <c r="P245" s="686"/>
      <c r="Q245" s="686"/>
      <c r="R245" s="687" t="str">
        <f>R172</f>
        <v>08H00 - 09H30</v>
      </c>
      <c r="S245" s="544"/>
      <c r="T245" s="630"/>
      <c r="U245" s="630"/>
      <c r="V245" s="630"/>
      <c r="W245" s="632"/>
      <c r="X245" s="632"/>
      <c r="Y245" s="632"/>
      <c r="Z245" s="632"/>
      <c r="AA245" s="632"/>
      <c r="AB245" s="630"/>
      <c r="AC245" s="630"/>
      <c r="AD245" s="654"/>
      <c r="AE245" s="630"/>
      <c r="AF245" s="630"/>
      <c r="AG245" s="632"/>
      <c r="AH245" s="632"/>
      <c r="AI245" s="632"/>
      <c r="AJ245" s="632"/>
      <c r="AK245" s="632"/>
      <c r="AL245" s="630"/>
      <c r="AM245" s="630"/>
      <c r="AN245" s="341"/>
    </row>
    <row r="246" ht="13.5" customHeight="1">
      <c r="B246" s="521"/>
      <c r="C246" s="522"/>
      <c r="D246" s="522"/>
      <c r="E246" s="522"/>
      <c r="F246" s="522"/>
      <c r="G246" s="523"/>
      <c r="H246" s="522"/>
      <c r="I246" s="524"/>
      <c r="J246" s="525"/>
      <c r="K246" s="655"/>
      <c r="L246" s="260">
        <v>63.0</v>
      </c>
      <c r="M246" s="476" t="str">
        <f>IF(COUNTBLANK(I243:I246)=2,IF(I243&gt;I245,C243,C245),"")</f>
        <v/>
      </c>
      <c r="Q246" s="261"/>
      <c r="R246" s="507"/>
      <c r="S246" s="109"/>
      <c r="T246" s="637"/>
      <c r="U246" s="630"/>
      <c r="V246" s="630"/>
      <c r="W246" s="632"/>
      <c r="X246" s="632"/>
      <c r="Y246" s="632"/>
      <c r="Z246" s="632"/>
      <c r="AA246" s="632"/>
      <c r="AB246" s="630"/>
      <c r="AC246" s="630"/>
      <c r="AD246" s="654"/>
      <c r="AE246" s="630"/>
      <c r="AF246" s="630"/>
      <c r="AG246" s="632"/>
      <c r="AH246" s="632"/>
      <c r="AI246" s="632"/>
      <c r="AJ246" s="632"/>
      <c r="AK246" s="632"/>
      <c r="AL246" s="630"/>
      <c r="AM246" s="630"/>
      <c r="AN246" s="341"/>
    </row>
    <row r="247" ht="13.5" customHeight="1">
      <c r="A247" s="431"/>
      <c r="B247" s="683"/>
      <c r="C247" s="638"/>
      <c r="D247" s="638"/>
      <c r="E247" s="638"/>
      <c r="F247" s="638"/>
      <c r="G247" s="638"/>
      <c r="H247" s="684"/>
      <c r="I247" s="684"/>
      <c r="J247" s="688"/>
      <c r="K247" s="689"/>
      <c r="L247" s="261"/>
      <c r="Q247" s="261"/>
      <c r="S247" s="534"/>
      <c r="T247" s="535"/>
      <c r="U247" s="630"/>
      <c r="V247" s="630"/>
      <c r="W247" s="632"/>
      <c r="X247" s="632"/>
      <c r="Y247" s="632"/>
      <c r="Z247" s="632"/>
      <c r="AA247" s="632"/>
      <c r="AB247" s="630"/>
      <c r="AC247" s="630"/>
      <c r="AD247" s="654"/>
      <c r="AE247" s="630"/>
      <c r="AF247" s="630"/>
      <c r="AG247" s="632"/>
      <c r="AH247" s="632"/>
      <c r="AI247" s="632"/>
      <c r="AJ247" s="632"/>
      <c r="AK247" s="632"/>
      <c r="AL247" s="630"/>
      <c r="AM247" s="630"/>
      <c r="AN247" s="341"/>
    </row>
    <row r="248" ht="13.5" customHeight="1">
      <c r="A248" s="628"/>
      <c r="B248" s="502" t="s">
        <v>859</v>
      </c>
      <c r="C248" s="629"/>
      <c r="D248" s="629"/>
      <c r="E248" s="629"/>
      <c r="F248" s="629"/>
      <c r="G248" s="629"/>
      <c r="H248" s="536" t="str">
        <f>$H$169</f>
        <v>18H00 - 19H30</v>
      </c>
      <c r="I248" s="505"/>
      <c r="J248" s="688"/>
      <c r="K248" s="655"/>
      <c r="L248" s="261"/>
      <c r="M248" s="620" t="str">
        <f>IF(COUNTBLANK(I249:I252)=2,IF(I249&gt;I251,C249,C251),"")</f>
        <v/>
      </c>
      <c r="Q248" s="261"/>
      <c r="R248" s="641"/>
      <c r="S248" s="120"/>
      <c r="T248" s="658"/>
      <c r="U248" s="630"/>
      <c r="V248" s="630"/>
      <c r="W248" s="632"/>
      <c r="X248" s="632"/>
      <c r="Y248" s="632"/>
      <c r="Z248" s="632"/>
      <c r="AA248" s="632"/>
      <c r="AB248" s="630"/>
      <c r="AC248" s="630"/>
      <c r="AD248" s="654"/>
      <c r="AE248" s="630"/>
      <c r="AF248" s="630"/>
      <c r="AG248" s="632"/>
      <c r="AH248" s="632"/>
      <c r="AI248" s="632"/>
      <c r="AJ248" s="632"/>
      <c r="AK248" s="632"/>
      <c r="AL248" s="630"/>
      <c r="AM248" s="630"/>
      <c r="AN248" s="341"/>
    </row>
    <row r="249" ht="13.5" customHeight="1">
      <c r="A249" s="431" t="s">
        <v>1045</v>
      </c>
      <c r="B249" s="506">
        <v>102.0</v>
      </c>
      <c r="C249" s="476" t="str">
        <f>IFERROR(VLOOKUP(A249,$B$92:$G$95,2,FALSE),IFERROR(VLOOKUP(A249,$L$92:$Q$95,2,FALSE),IFERROR(VLOOKUP(A249,$V$92:$AA$95,2,FALSE),IFERROR(VLOOKUP(A249,$AF$92:$AK$95,2,FALSE),IFERROR(VLOOKUP(A249,$B$115:$G$118,2,FALSE),IFERROR(VLOOKUP(A249,$L$115:$Q$118,2,FALSE),IFERROR(VLOOKUP(A249,$V$115:$AA$118,2,FALSE),IFERROR(VLOOKUP(A249,$AF$115:$AK$118,2,FALSE),IFERROR(VLOOKUP(A249,$B$138:$G$141,2,FALSE),IFERROR(VLOOKUP(A249,$L$138:$Q$141,2,FALSE),IFERROR(VLOOKUP(A249,$V$138:$AA$141,2,FALSE),IFERROR(VLOOKUP(A249,$AF$138:$AK$141,2,FALSE),IFERROR(VLOOKUP(A249,$B$161:$G$164,2,FALSE),IFERROR(VLOOKUP(A249,$L$161:$Q$164,2,FALSE),IFERROR(VLOOKUP(A249,$V$161:$AA$164,2,FALSE),IFERROR(VLOOKUP(A249,$AF$161:$AK$164,2,FALSE),))))))))))))))))</f>
        <v>-</v>
      </c>
      <c r="G249" s="261"/>
      <c r="H249" s="507"/>
      <c r="I249" s="508"/>
      <c r="J249" s="688"/>
      <c r="K249" s="655"/>
      <c r="L249" s="543"/>
      <c r="M249" s="542"/>
      <c r="N249" s="542"/>
      <c r="O249" s="542"/>
      <c r="P249" s="542"/>
      <c r="Q249" s="543"/>
      <c r="R249" s="542"/>
      <c r="S249" s="544"/>
      <c r="T249" s="545"/>
      <c r="U249" s="630"/>
      <c r="V249" s="630"/>
      <c r="W249" s="632"/>
      <c r="X249" s="632"/>
      <c r="Y249" s="632"/>
      <c r="Z249" s="632"/>
      <c r="AA249" s="632"/>
      <c r="AB249" s="630"/>
      <c r="AC249" s="630"/>
      <c r="AD249" s="654"/>
      <c r="AE249" s="630"/>
      <c r="AF249" s="630"/>
      <c r="AG249" s="632"/>
      <c r="AH249" s="632"/>
      <c r="AI249" s="632"/>
      <c r="AJ249" s="632"/>
      <c r="AK249" s="632"/>
      <c r="AL249" s="630"/>
      <c r="AM249" s="630"/>
      <c r="AN249" s="341"/>
    </row>
    <row r="250" ht="13.5" customHeight="1">
      <c r="B250" s="510"/>
      <c r="G250" s="261"/>
      <c r="I250" s="511"/>
      <c r="J250" s="546"/>
      <c r="K250" s="630"/>
      <c r="L250" s="630"/>
      <c r="M250" s="632"/>
      <c r="N250" s="632"/>
      <c r="O250" s="632"/>
      <c r="P250" s="632"/>
      <c r="Q250" s="632"/>
      <c r="R250" s="630"/>
      <c r="S250" s="630"/>
      <c r="T250" s="644"/>
      <c r="U250" s="630"/>
      <c r="V250" s="645"/>
      <c r="W250" s="646"/>
      <c r="X250" s="646"/>
      <c r="Y250" s="646"/>
      <c r="Z250" s="646"/>
      <c r="AA250" s="646"/>
      <c r="AB250" s="645"/>
      <c r="AC250" s="645"/>
      <c r="AD250" s="654"/>
      <c r="AE250" s="630"/>
      <c r="AF250" s="630"/>
      <c r="AG250" s="632"/>
      <c r="AH250" s="632"/>
      <c r="AI250" s="632"/>
      <c r="AJ250" s="632"/>
      <c r="AK250" s="632"/>
      <c r="AL250" s="630"/>
      <c r="AM250" s="630"/>
      <c r="AN250" s="341"/>
    </row>
    <row r="251" ht="13.5" customHeight="1">
      <c r="A251" s="431" t="s">
        <v>1046</v>
      </c>
      <c r="B251" s="510"/>
      <c r="C251" s="633" t="str">
        <f>IFERROR(VLOOKUP(A251,$B$92:$G$95,2,FALSE),IFERROR(VLOOKUP(A251,$L$92:$Q$95,2,FALSE),IFERROR(VLOOKUP(A251,$V$92:$AA$95,2,FALSE),IFERROR(VLOOKUP(A251,$AF$92:$AK$95,2,FALSE),IFERROR(VLOOKUP(A251,$B$115:$G$118,2,FALSE),IFERROR(VLOOKUP(A251,$L$115:$Q$118,2,FALSE),IFERROR(VLOOKUP(A251,$V$115:$AA$118,2,FALSE),IFERROR(VLOOKUP(A251,$AF$115:$AK$118,2,FALSE),IFERROR(VLOOKUP(A251,$B$138:$G$141,2,FALSE),IFERROR(VLOOKUP(A251,$L$138:$Q$141,2,FALSE),IFERROR(VLOOKUP(A251,$V$138:$AA$141,2,FALSE),IFERROR(VLOOKUP(A251,$AF$138:$AK$141,2,FALSE),IFERROR(VLOOKUP(A251,$B$161:$G$164,2,FALSE),IFERROR(VLOOKUP(A251,$L$161:$Q$164,2,FALSE),IFERROR(VLOOKUP(A251,$V$161:$AA$164,2,FALSE),IFERROR(VLOOKUP(A251,$AF$161:$AK$164,2,FALSE),))))))))))))))))</f>
        <v>-</v>
      </c>
      <c r="G251" s="261"/>
      <c r="H251" s="514"/>
      <c r="I251" s="515"/>
      <c r="J251" s="669"/>
      <c r="K251" s="630"/>
      <c r="L251" s="630"/>
      <c r="M251" s="632"/>
      <c r="N251" s="632"/>
      <c r="O251" s="632"/>
      <c r="P251" s="632"/>
      <c r="Q251" s="632"/>
      <c r="R251" s="630"/>
      <c r="S251" s="630"/>
      <c r="T251" s="644"/>
      <c r="U251" s="647"/>
      <c r="V251" s="549" t="s">
        <v>81</v>
      </c>
      <c r="W251" s="648"/>
      <c r="X251" s="648"/>
      <c r="Y251" s="648"/>
      <c r="Z251" s="648"/>
      <c r="AA251" s="648"/>
      <c r="AB251" s="690" t="str">
        <f>AB178</f>
        <v>10H15 -11H45</v>
      </c>
      <c r="AC251" s="257"/>
      <c r="AD251" s="654"/>
      <c r="AE251" s="630"/>
      <c r="AF251" s="630"/>
      <c r="AG251" s="632"/>
      <c r="AH251" s="632"/>
      <c r="AI251" s="632"/>
      <c r="AJ251" s="632"/>
      <c r="AK251" s="632"/>
      <c r="AL251" s="630"/>
      <c r="AM251" s="630"/>
      <c r="AN251" s="341"/>
    </row>
    <row r="252" ht="13.5" customHeight="1">
      <c r="B252" s="521"/>
      <c r="C252" s="522"/>
      <c r="D252" s="522"/>
      <c r="E252" s="522"/>
      <c r="F252" s="522"/>
      <c r="G252" s="523"/>
      <c r="H252" s="522"/>
      <c r="I252" s="524"/>
      <c r="K252" s="630"/>
      <c r="L252" s="630"/>
      <c r="M252" s="632"/>
      <c r="N252" s="632"/>
      <c r="O252" s="632"/>
      <c r="P252" s="632"/>
      <c r="Q252" s="632"/>
      <c r="R252" s="630"/>
      <c r="S252" s="630"/>
      <c r="T252" s="644"/>
      <c r="U252" s="647"/>
      <c r="V252" s="551">
        <v>32.0</v>
      </c>
      <c r="W252" s="476" t="str">
        <f>IF(COUNTBLANK(S246:S249)=2,IF(S246&gt;S248,M246,M248),"")</f>
        <v/>
      </c>
      <c r="AA252" s="261"/>
      <c r="AB252" s="507"/>
      <c r="AC252" s="263"/>
      <c r="AD252" s="668"/>
      <c r="AE252" s="630"/>
      <c r="AF252" s="630"/>
      <c r="AG252" s="632"/>
      <c r="AH252" s="632"/>
      <c r="AI252" s="632"/>
      <c r="AJ252" s="632"/>
      <c r="AK252" s="632"/>
      <c r="AL252" s="630"/>
      <c r="AM252" s="630"/>
      <c r="AN252" s="341"/>
    </row>
    <row r="253" ht="13.5" customHeight="1">
      <c r="A253" s="431"/>
      <c r="B253" s="683"/>
      <c r="C253" s="638"/>
      <c r="D253" s="638"/>
      <c r="E253" s="638"/>
      <c r="F253" s="638"/>
      <c r="G253" s="638"/>
      <c r="H253" s="684"/>
      <c r="I253" s="684"/>
      <c r="J253" s="636"/>
      <c r="K253" s="630"/>
      <c r="L253" s="630"/>
      <c r="M253" s="632"/>
      <c r="N253" s="632"/>
      <c r="O253" s="632"/>
      <c r="P253" s="632"/>
      <c r="Q253" s="632"/>
      <c r="R253" s="630"/>
      <c r="S253" s="630"/>
      <c r="T253" s="644"/>
      <c r="U253" s="649"/>
      <c r="V253" s="553"/>
      <c r="AA253" s="261"/>
      <c r="AC253" s="259"/>
      <c r="AD253" s="576"/>
      <c r="AE253" s="630"/>
      <c r="AF253" s="630"/>
      <c r="AG253" s="632"/>
      <c r="AH253" s="632"/>
      <c r="AI253" s="632"/>
      <c r="AJ253" s="632"/>
      <c r="AK253" s="632"/>
      <c r="AL253" s="630"/>
      <c r="AM253" s="630"/>
      <c r="AN253" s="341"/>
    </row>
    <row r="254" ht="13.5" customHeight="1">
      <c r="A254" s="628"/>
      <c r="B254" s="502" t="s">
        <v>859</v>
      </c>
      <c r="C254" s="629"/>
      <c r="D254" s="629"/>
      <c r="E254" s="629"/>
      <c r="F254" s="629"/>
      <c r="G254" s="629"/>
      <c r="H254" s="536" t="str">
        <f>$H$169</f>
        <v>18H00 - 19H30</v>
      </c>
      <c r="I254" s="505"/>
      <c r="J254" s="636"/>
      <c r="K254" s="630"/>
      <c r="L254" s="630"/>
      <c r="M254" s="632"/>
      <c r="N254" s="632"/>
      <c r="O254" s="632"/>
      <c r="P254" s="632"/>
      <c r="Q254" s="632"/>
      <c r="R254" s="630"/>
      <c r="S254" s="630"/>
      <c r="T254" s="644"/>
      <c r="U254" s="647"/>
      <c r="V254" s="553"/>
      <c r="W254" s="478" t="str">
        <f>IF(COUNTBLANK(S258:S261)=2,IF(S258&gt;S260,M258,M260),"")</f>
        <v/>
      </c>
      <c r="AA254" s="261"/>
      <c r="AB254" s="650"/>
      <c r="AC254" s="265"/>
      <c r="AD254" s="637"/>
      <c r="AE254" s="630"/>
      <c r="AF254" s="630"/>
      <c r="AG254" s="632"/>
      <c r="AH254" s="632"/>
      <c r="AI254" s="632"/>
      <c r="AJ254" s="632"/>
      <c r="AK254" s="632"/>
      <c r="AL254" s="630"/>
      <c r="AM254" s="630"/>
      <c r="AN254" s="341"/>
    </row>
    <row r="255" ht="13.5" customHeight="1">
      <c r="A255" s="431" t="s">
        <v>1047</v>
      </c>
      <c r="B255" s="506">
        <v>106.0</v>
      </c>
      <c r="C255" s="476" t="str">
        <f>IFERROR(VLOOKUP(A255,$B$92:$G$95,2,FALSE),IFERROR(VLOOKUP(A255,$L$92:$Q$95,2,FALSE),IFERROR(VLOOKUP(A255,$V$92:$AA$95,2,FALSE),IFERROR(VLOOKUP(A255,$AF$92:$AK$95,2,FALSE),IFERROR(VLOOKUP(A255,$B$115:$G$118,2,FALSE),IFERROR(VLOOKUP(A255,$L$115:$Q$118,2,FALSE),IFERROR(VLOOKUP(A255,$V$115:$AA$118,2,FALSE),IFERROR(VLOOKUP(A255,$AF$115:$AK$118,2,FALSE),IFERROR(VLOOKUP(A255,$B$138:$G$141,2,FALSE),IFERROR(VLOOKUP(A255,$L$138:$Q$141,2,FALSE),IFERROR(VLOOKUP(A255,$V$138:$AA$141,2,FALSE),IFERROR(VLOOKUP(A255,$AF$138:$AK$141,2,FALSE),IFERROR(VLOOKUP(A255,$B$161:$G$164,2,FALSE),IFERROR(VLOOKUP(A255,$L$161:$Q$164,2,FALSE),IFERROR(VLOOKUP(A255,$V$161:$AA$164,2,FALSE),IFERROR(VLOOKUP(A255,$AF$161:$AK$164,2,FALSE),))))))))))))))))</f>
        <v>-</v>
      </c>
      <c r="G255" s="261"/>
      <c r="H255" s="507"/>
      <c r="I255" s="508"/>
      <c r="J255" s="669"/>
      <c r="K255" s="630"/>
      <c r="L255" s="630"/>
      <c r="M255" s="632"/>
      <c r="N255" s="632"/>
      <c r="O255" s="632"/>
      <c r="P255" s="632"/>
      <c r="Q255" s="632"/>
      <c r="R255" s="630"/>
      <c r="S255" s="630"/>
      <c r="T255" s="644"/>
      <c r="U255" s="647"/>
      <c r="V255" s="557"/>
      <c r="W255" s="273"/>
      <c r="X255" s="273"/>
      <c r="Y255" s="273"/>
      <c r="Z255" s="273"/>
      <c r="AA255" s="272"/>
      <c r="AB255" s="273"/>
      <c r="AC255" s="274"/>
      <c r="AE255" s="630"/>
      <c r="AF255" s="630"/>
      <c r="AG255" s="632"/>
      <c r="AH255" s="632"/>
      <c r="AI255" s="632"/>
      <c r="AJ255" s="632"/>
      <c r="AK255" s="632"/>
      <c r="AL255" s="630"/>
      <c r="AM255" s="630"/>
      <c r="AN255" s="341"/>
    </row>
    <row r="256" ht="13.5" customHeight="1">
      <c r="B256" s="510"/>
      <c r="G256" s="261"/>
      <c r="I256" s="511"/>
      <c r="J256" s="512"/>
      <c r="K256" s="630"/>
      <c r="L256" s="652"/>
      <c r="M256" s="653"/>
      <c r="N256" s="653"/>
      <c r="O256" s="653"/>
      <c r="P256" s="653"/>
      <c r="Q256" s="653"/>
      <c r="R256" s="652"/>
      <c r="S256" s="652"/>
      <c r="T256" s="644"/>
      <c r="U256" s="630"/>
      <c r="V256" s="630"/>
      <c r="W256" s="632"/>
      <c r="X256" s="632"/>
      <c r="Y256" s="632"/>
      <c r="Z256" s="632"/>
      <c r="AA256" s="632"/>
      <c r="AB256" s="630"/>
      <c r="AC256" s="630"/>
      <c r="AD256" s="630"/>
      <c r="AE256" s="630"/>
      <c r="AF256" s="630"/>
      <c r="AG256" s="630"/>
      <c r="AH256" s="630"/>
      <c r="AI256" s="630"/>
      <c r="AJ256" s="630"/>
      <c r="AK256" s="630"/>
      <c r="AL256" s="630"/>
      <c r="AM256" s="630"/>
      <c r="AN256" s="341"/>
    </row>
    <row r="257" ht="13.5" customHeight="1">
      <c r="A257" s="431" t="s">
        <v>1048</v>
      </c>
      <c r="B257" s="510"/>
      <c r="C257" s="633" t="str">
        <f>IFERROR(VLOOKUP(A257,$B$92:$G$95,2,FALSE),IFERROR(VLOOKUP(A257,$L$92:$Q$95,2,FALSE),IFERROR(VLOOKUP(A257,$V$92:$AA$95,2,FALSE),IFERROR(VLOOKUP(A257,$AF$92:$AK$95,2,FALSE),IFERROR(VLOOKUP(A257,$B$115:$G$118,2,FALSE),IFERROR(VLOOKUP(A257,$L$115:$Q$118,2,FALSE),IFERROR(VLOOKUP(A257,$V$115:$AA$118,2,FALSE),IFERROR(VLOOKUP(A257,$AF$115:$AK$118,2,FALSE),IFERROR(VLOOKUP(A257,$B$138:$G$141,2,FALSE),IFERROR(VLOOKUP(A257,$L$138:$Q$141,2,FALSE),IFERROR(VLOOKUP(A257,$V$138:$AA$141,2,FALSE),IFERROR(VLOOKUP(A257,$AF$138:$AK$141,2,FALSE),IFERROR(VLOOKUP(A257,$B$161:$G$164,2,FALSE),IFERROR(VLOOKUP(A257,$L$161:$Q$164,2,FALSE),IFERROR(VLOOKUP(A257,$V$161:$AA$164,2,FALSE),IFERROR(VLOOKUP(A257,$AF$161:$AK$164,2,FALSE),))))))))))))))))</f>
        <v>-</v>
      </c>
      <c r="G257" s="261"/>
      <c r="H257" s="514"/>
      <c r="I257" s="515"/>
      <c r="J257" s="685"/>
      <c r="K257" s="655"/>
      <c r="L257" s="590" t="s">
        <v>862</v>
      </c>
      <c r="M257" s="686"/>
      <c r="N257" s="686"/>
      <c r="O257" s="686"/>
      <c r="P257" s="686"/>
      <c r="Q257" s="686"/>
      <c r="R257" s="687" t="str">
        <f>R172</f>
        <v>08H00 - 09H30</v>
      </c>
      <c r="S257" s="544"/>
      <c r="T257" s="644"/>
      <c r="U257" s="630"/>
      <c r="V257" s="630"/>
      <c r="W257" s="632"/>
      <c r="X257" s="632"/>
      <c r="Y257" s="632"/>
      <c r="Z257" s="632"/>
      <c r="AA257" s="632"/>
      <c r="AB257" s="630"/>
      <c r="AC257" s="630"/>
      <c r="AD257" s="630"/>
      <c r="AE257" s="630"/>
      <c r="AF257" s="630"/>
      <c r="AG257" s="630"/>
      <c r="AH257" s="630"/>
      <c r="AI257" s="630"/>
      <c r="AJ257" s="630"/>
      <c r="AK257" s="630"/>
      <c r="AL257" s="630"/>
      <c r="AM257" s="630"/>
      <c r="AN257" s="341"/>
    </row>
    <row r="258" ht="13.5" customHeight="1">
      <c r="B258" s="521"/>
      <c r="C258" s="522"/>
      <c r="D258" s="522"/>
      <c r="E258" s="522"/>
      <c r="F258" s="522"/>
      <c r="G258" s="523"/>
      <c r="H258" s="522"/>
      <c r="I258" s="524"/>
      <c r="J258" s="525"/>
      <c r="K258" s="655"/>
      <c r="L258" s="260">
        <v>64.0</v>
      </c>
      <c r="M258" s="476" t="str">
        <f>IF(COUNTBLANK(I255:I258)=2,IF(I255&gt;I257,C255,C257),"")</f>
        <v/>
      </c>
      <c r="Q258" s="261"/>
      <c r="R258" s="507"/>
      <c r="S258" s="109"/>
      <c r="T258" s="658"/>
      <c r="U258" s="630"/>
      <c r="V258" s="630"/>
      <c r="W258" s="632"/>
      <c r="X258" s="632"/>
      <c r="Y258" s="632"/>
      <c r="Z258" s="632"/>
      <c r="AA258" s="632"/>
      <c r="AB258" s="630"/>
      <c r="AC258" s="630"/>
      <c r="AD258" s="630"/>
      <c r="AE258" s="630"/>
      <c r="AF258" s="630"/>
      <c r="AG258" s="630"/>
      <c r="AH258" s="630"/>
      <c r="AI258" s="630"/>
      <c r="AJ258" s="630"/>
      <c r="AK258" s="630"/>
      <c r="AL258" s="630"/>
      <c r="AM258" s="630"/>
      <c r="AN258" s="341"/>
    </row>
    <row r="259" ht="13.5" customHeight="1">
      <c r="A259" s="431"/>
      <c r="B259" s="683"/>
      <c r="C259" s="638"/>
      <c r="D259" s="638"/>
      <c r="E259" s="638"/>
      <c r="F259" s="638"/>
      <c r="G259" s="638"/>
      <c r="H259" s="684"/>
      <c r="I259" s="684"/>
      <c r="J259" s="688"/>
      <c r="K259" s="689"/>
      <c r="L259" s="261"/>
      <c r="Q259" s="261"/>
      <c r="S259" s="534"/>
      <c r="T259" s="566"/>
      <c r="U259" s="630"/>
      <c r="V259" s="630"/>
      <c r="W259" s="630"/>
      <c r="X259" s="630"/>
      <c r="Y259" s="630"/>
      <c r="Z259" s="630"/>
      <c r="AA259" s="630"/>
      <c r="AB259" s="630"/>
      <c r="AC259" s="630"/>
      <c r="AD259" s="630"/>
      <c r="AE259" s="630"/>
      <c r="AF259" s="630"/>
      <c r="AG259" s="630"/>
      <c r="AH259" s="630"/>
      <c r="AI259" s="630"/>
      <c r="AJ259" s="630"/>
      <c r="AK259" s="630"/>
      <c r="AL259" s="630"/>
      <c r="AM259" s="630"/>
      <c r="AN259" s="341"/>
    </row>
    <row r="260" ht="13.5" customHeight="1">
      <c r="A260" s="628"/>
      <c r="B260" s="502" t="s">
        <v>859</v>
      </c>
      <c r="C260" s="629"/>
      <c r="D260" s="629"/>
      <c r="E260" s="629"/>
      <c r="F260" s="629"/>
      <c r="G260" s="629"/>
      <c r="H260" s="536" t="str">
        <f>$H$169</f>
        <v>18H00 - 19H30</v>
      </c>
      <c r="I260" s="505"/>
      <c r="J260" s="688"/>
      <c r="K260" s="655"/>
      <c r="L260" s="261"/>
      <c r="M260" s="620" t="str">
        <f>IF(COUNTBLANK(I261:I264)=2,IF(I261&gt;I263,C261,C263),"")</f>
        <v/>
      </c>
      <c r="Q260" s="261"/>
      <c r="R260" s="641"/>
      <c r="S260" s="120"/>
      <c r="T260" s="637"/>
      <c r="U260" s="630"/>
      <c r="V260" s="630"/>
      <c r="W260" s="630"/>
      <c r="X260" s="630"/>
      <c r="Y260" s="630"/>
      <c r="Z260" s="630"/>
      <c r="AA260" s="630"/>
      <c r="AB260" s="630"/>
      <c r="AC260" s="630"/>
      <c r="AD260" s="630"/>
      <c r="AE260" s="630"/>
      <c r="AF260" s="630"/>
      <c r="AG260" s="630"/>
      <c r="AH260" s="630"/>
      <c r="AI260" s="630"/>
      <c r="AJ260" s="630"/>
      <c r="AK260" s="630"/>
      <c r="AL260" s="630"/>
      <c r="AM260" s="630"/>
      <c r="AN260" s="341"/>
    </row>
    <row r="261" ht="13.5" customHeight="1">
      <c r="A261" s="431" t="s">
        <v>1049</v>
      </c>
      <c r="B261" s="506">
        <v>108.0</v>
      </c>
      <c r="C261" s="476" t="str">
        <f>IFERROR(VLOOKUP(A261,$B$92:$G$95,2,FALSE),IFERROR(VLOOKUP(A261,$L$92:$Q$95,2,FALSE),IFERROR(VLOOKUP(A261,$V$92:$AA$95,2,FALSE),IFERROR(VLOOKUP(A261,$AF$92:$AK$95,2,FALSE),IFERROR(VLOOKUP(A261,$B$115:$G$118,2,FALSE),IFERROR(VLOOKUP(A261,$L$115:$Q$118,2,FALSE),IFERROR(VLOOKUP(A261,$V$115:$AA$118,2,FALSE),IFERROR(VLOOKUP(A261,$AF$115:$AK$118,2,FALSE),IFERROR(VLOOKUP(A261,$B$138:$G$141,2,FALSE),IFERROR(VLOOKUP(A261,$L$138:$Q$141,2,FALSE),IFERROR(VLOOKUP(A261,$V$138:$AA$141,2,FALSE),IFERROR(VLOOKUP(A261,$AF$138:$AK$141,2,FALSE),IFERROR(VLOOKUP(A261,$B$161:$G$164,2,FALSE),IFERROR(VLOOKUP(A261,$L$161:$Q$164,2,FALSE),IFERROR(VLOOKUP(A261,$V$161:$AA$164,2,FALSE),IFERROR(VLOOKUP(A261,$AF$161:$AK$164,2,FALSE),))))))))))))))))</f>
        <v>-</v>
      </c>
      <c r="G261" s="261"/>
      <c r="H261" s="507"/>
      <c r="I261" s="508"/>
      <c r="J261" s="685"/>
      <c r="K261" s="655"/>
      <c r="L261" s="543"/>
      <c r="M261" s="542"/>
      <c r="N261" s="542"/>
      <c r="O261" s="542"/>
      <c r="P261" s="542"/>
      <c r="Q261" s="543"/>
      <c r="R261" s="542"/>
      <c r="S261" s="544"/>
      <c r="U261" s="630"/>
      <c r="V261" s="630"/>
      <c r="W261" s="630"/>
      <c r="X261" s="630"/>
      <c r="Y261" s="630"/>
      <c r="Z261" s="630"/>
      <c r="AA261" s="630"/>
      <c r="AB261" s="630"/>
      <c r="AC261" s="630"/>
      <c r="AD261" s="630"/>
      <c r="AE261" s="630"/>
      <c r="AF261" s="630"/>
      <c r="AG261" s="630"/>
      <c r="AH261" s="630"/>
      <c r="AI261" s="630"/>
      <c r="AJ261" s="630"/>
      <c r="AK261" s="630"/>
      <c r="AL261" s="630"/>
      <c r="AM261" s="630"/>
      <c r="AN261" s="341"/>
    </row>
    <row r="262" ht="13.5" customHeight="1">
      <c r="B262" s="510"/>
      <c r="G262" s="261"/>
      <c r="I262" s="511"/>
      <c r="J262" s="546"/>
      <c r="K262" s="630"/>
      <c r="L262" s="630"/>
      <c r="M262" s="632"/>
      <c r="N262" s="632"/>
      <c r="O262" s="632"/>
      <c r="P262" s="632"/>
      <c r="Q262" s="632"/>
      <c r="R262" s="630"/>
      <c r="S262" s="630"/>
      <c r="T262" s="630"/>
      <c r="U262" s="630"/>
      <c r="V262" s="630"/>
      <c r="W262" s="630"/>
      <c r="X262" s="630"/>
      <c r="Y262" s="630"/>
      <c r="Z262" s="630"/>
      <c r="AA262" s="630"/>
      <c r="AB262" s="630"/>
      <c r="AC262" s="630"/>
      <c r="AD262" s="630"/>
      <c r="AE262" s="630"/>
      <c r="AF262" s="630"/>
      <c r="AG262" s="630"/>
      <c r="AH262" s="630"/>
      <c r="AI262" s="630"/>
      <c r="AJ262" s="630"/>
      <c r="AK262" s="630"/>
      <c r="AL262" s="630"/>
      <c r="AM262" s="630"/>
      <c r="AN262" s="341"/>
    </row>
    <row r="263" ht="13.5" customHeight="1">
      <c r="A263" s="431" t="s">
        <v>1050</v>
      </c>
      <c r="B263" s="510"/>
      <c r="C263" s="633" t="str">
        <f>IFERROR(VLOOKUP(A263,$B$92:$G$95,2,FALSE),IFERROR(VLOOKUP(A263,$L$92:$Q$95,2,FALSE),IFERROR(VLOOKUP(A263,$V$92:$AA$95,2,FALSE),IFERROR(VLOOKUP(A263,$AF$92:$AK$95,2,FALSE),IFERROR(VLOOKUP(A263,$B$115:$G$118,2,FALSE),IFERROR(VLOOKUP(A263,$L$115:$Q$118,2,FALSE),IFERROR(VLOOKUP(A263,$V$115:$AA$118,2,FALSE),IFERROR(VLOOKUP(A263,$AF$115:$AK$118,2,FALSE),IFERROR(VLOOKUP(A263,$B$138:$G$141,2,FALSE),IFERROR(VLOOKUP(A263,$L$138:$Q$141,2,FALSE),IFERROR(VLOOKUP(A263,$V$138:$AA$141,2,FALSE),IFERROR(VLOOKUP(A263,$AF$138:$AK$141,2,FALSE),IFERROR(VLOOKUP(A263,$B$161:$G$164,2,FALSE),IFERROR(VLOOKUP(A263,$L$161:$Q$164,2,FALSE),IFERROR(VLOOKUP(A263,$V$161:$AA$164,2,FALSE),IFERROR(VLOOKUP(A263,$AF$161:$AK$164,2,FALSE),))))))))))))))))</f>
        <v>-</v>
      </c>
      <c r="G263" s="261"/>
      <c r="H263" s="514"/>
      <c r="I263" s="515"/>
      <c r="J263" s="669"/>
      <c r="K263" s="630"/>
      <c r="L263" s="630"/>
      <c r="M263" s="632"/>
      <c r="N263" s="632"/>
      <c r="O263" s="632"/>
      <c r="P263" s="632"/>
      <c r="Q263" s="632"/>
      <c r="R263" s="630"/>
      <c r="S263" s="630"/>
      <c r="T263" s="630"/>
      <c r="U263" s="630"/>
      <c r="V263" s="630"/>
      <c r="W263" s="630"/>
      <c r="X263" s="630"/>
      <c r="Y263" s="630"/>
      <c r="Z263" s="630"/>
      <c r="AA263" s="630"/>
      <c r="AB263" s="630"/>
      <c r="AC263" s="630"/>
      <c r="AD263" s="630"/>
      <c r="AE263" s="630"/>
      <c r="AF263" s="630"/>
      <c r="AG263" s="630"/>
      <c r="AH263" s="630"/>
      <c r="AI263" s="630"/>
      <c r="AJ263" s="630"/>
      <c r="AK263" s="630"/>
      <c r="AL263" s="630"/>
      <c r="AM263" s="630"/>
      <c r="AN263" s="341"/>
    </row>
    <row r="264" ht="13.5" customHeight="1">
      <c r="B264" s="521"/>
      <c r="C264" s="522"/>
      <c r="D264" s="522"/>
      <c r="E264" s="522"/>
      <c r="F264" s="522"/>
      <c r="G264" s="523"/>
      <c r="H264" s="522"/>
      <c r="I264" s="524"/>
      <c r="K264" s="630"/>
      <c r="L264" s="630"/>
      <c r="M264" s="630"/>
      <c r="N264" s="630"/>
      <c r="O264" s="630"/>
      <c r="P264" s="630"/>
      <c r="Q264" s="630"/>
      <c r="R264" s="630"/>
      <c r="S264" s="630"/>
      <c r="T264" s="630"/>
      <c r="U264" s="630"/>
      <c r="V264" s="630"/>
      <c r="W264" s="630"/>
      <c r="X264" s="630"/>
      <c r="Y264" s="630"/>
      <c r="Z264" s="630"/>
      <c r="AA264" s="630"/>
      <c r="AB264" s="630"/>
      <c r="AC264" s="630"/>
      <c r="AD264" s="630"/>
      <c r="AE264" s="630"/>
      <c r="AF264" s="630"/>
      <c r="AG264" s="630"/>
      <c r="AH264" s="630"/>
      <c r="AI264" s="630"/>
      <c r="AJ264" s="630"/>
      <c r="AK264" s="630"/>
      <c r="AL264" s="630"/>
      <c r="AM264" s="630"/>
      <c r="AN264" s="341"/>
    </row>
    <row r="265" ht="13.5" customHeight="1">
      <c r="A265" s="431"/>
      <c r="B265" s="698"/>
      <c r="C265" s="632"/>
      <c r="D265" s="632"/>
      <c r="E265" s="632"/>
      <c r="F265" s="632"/>
      <c r="G265" s="632"/>
      <c r="H265" s="699"/>
      <c r="I265" s="599"/>
      <c r="J265" s="431"/>
      <c r="K265" s="429"/>
      <c r="L265" s="429"/>
      <c r="M265" s="429"/>
      <c r="N265" s="429"/>
      <c r="O265" s="429"/>
      <c r="P265" s="429"/>
      <c r="Q265" s="429"/>
      <c r="R265" s="429"/>
      <c r="S265" s="429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429"/>
      <c r="AF265" s="429"/>
      <c r="AG265" s="429"/>
      <c r="AH265" s="429"/>
      <c r="AI265" s="429"/>
      <c r="AJ265" s="429"/>
      <c r="AK265" s="429"/>
      <c r="AL265" s="429"/>
      <c r="AM265" s="429"/>
      <c r="AN265" s="341"/>
    </row>
    <row r="266" ht="27.0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  <c r="AH266" s="341"/>
      <c r="AI266" s="341"/>
      <c r="AJ266" s="341"/>
      <c r="AK266" s="341"/>
      <c r="AL266" s="341"/>
      <c r="AM266" s="341"/>
      <c r="AN266" s="341"/>
    </row>
    <row r="267" ht="27.0" hidden="1" customHeight="1">
      <c r="A267" s="38" t="s">
        <v>1051</v>
      </c>
    </row>
    <row r="268" ht="27.0" hidden="1" customHeight="1">
      <c r="A268" s="429"/>
      <c r="B268" s="429"/>
      <c r="C268" s="429"/>
      <c r="D268" s="429"/>
      <c r="E268" s="429"/>
      <c r="F268" s="429"/>
      <c r="G268" s="429"/>
      <c r="H268" s="341"/>
      <c r="I268" s="341"/>
      <c r="J268" s="341"/>
      <c r="K268" s="341"/>
      <c r="L268" s="341"/>
      <c r="M268" s="341"/>
      <c r="N268" s="429"/>
      <c r="O268" s="429"/>
      <c r="P268" s="429"/>
      <c r="Q268" s="429"/>
      <c r="R268" s="429"/>
      <c r="S268" s="429"/>
      <c r="T268" s="429"/>
      <c r="U268" s="429"/>
      <c r="V268" s="429"/>
      <c r="W268" s="429"/>
      <c r="X268" s="429"/>
      <c r="Y268" s="429"/>
      <c r="Z268" s="429"/>
      <c r="AA268" s="429"/>
      <c r="AB268" s="429"/>
      <c r="AC268" s="429"/>
      <c r="AD268" s="429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</row>
    <row r="269" ht="13.5" hidden="1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429"/>
      <c r="K269" s="429"/>
      <c r="L269" s="267" t="s">
        <v>85</v>
      </c>
      <c r="M269" s="268"/>
      <c r="N269" s="268"/>
      <c r="O269" s="268"/>
      <c r="P269" s="268"/>
      <c r="Q269" s="268"/>
      <c r="R269" s="456"/>
      <c r="S269" s="27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429"/>
      <c r="AE269" s="429"/>
      <c r="AF269" s="429"/>
      <c r="AG269" s="429"/>
      <c r="AH269" s="429"/>
      <c r="AI269" s="429"/>
      <c r="AJ269" s="429"/>
      <c r="AK269" s="429"/>
      <c r="AL269" s="429"/>
      <c r="AM269" s="429"/>
      <c r="AN269" s="341"/>
    </row>
    <row r="270" ht="13.5" hidden="1" customHeight="1">
      <c r="A270" s="341"/>
      <c r="B270" s="341"/>
      <c r="C270" s="341"/>
      <c r="D270" s="341"/>
      <c r="E270" s="341"/>
      <c r="F270" s="341"/>
      <c r="G270" s="341"/>
      <c r="H270" s="429"/>
      <c r="I270" s="429"/>
      <c r="J270" s="431" t="s">
        <v>1052</v>
      </c>
      <c r="L270" s="276"/>
      <c r="M270" s="457" t="str">
        <f>IFERROR(VLOOKUP(J270,$L$92:$Q$95,2,FALSE),IFERROR(VLOOKUP(J270,$V$92:$AA$95,2,FALSE),IFERROR(VLOOKUP(J270,$B$92:$G$95,2,FALSE),IFERROR(VLOOKUP(J270,$AF$92:$AK$95,2,FALSE),""))))</f>
        <v>-</v>
      </c>
      <c r="Q270" s="261"/>
      <c r="R270" s="432"/>
      <c r="S270" s="278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429"/>
      <c r="AE270" s="429"/>
      <c r="AF270" s="429"/>
      <c r="AG270" s="429"/>
      <c r="AH270" s="429"/>
      <c r="AI270" s="429"/>
      <c r="AJ270" s="429"/>
      <c r="AK270" s="429"/>
      <c r="AL270" s="429"/>
      <c r="AM270" s="429"/>
      <c r="AN270" s="341"/>
    </row>
    <row r="271" ht="13.5" hidden="1" customHeight="1">
      <c r="A271" s="341"/>
      <c r="B271" s="341"/>
      <c r="C271" s="341"/>
      <c r="D271" s="341"/>
      <c r="E271" s="341"/>
      <c r="F271" s="341"/>
      <c r="G271" s="341"/>
      <c r="H271" s="429"/>
      <c r="I271" s="429"/>
      <c r="L271" s="280"/>
      <c r="Q271" s="261"/>
      <c r="S271" s="28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429"/>
      <c r="AE271" s="429"/>
      <c r="AF271" s="429"/>
      <c r="AG271" s="429"/>
      <c r="AH271" s="429"/>
      <c r="AI271" s="429"/>
      <c r="AJ271" s="429"/>
      <c r="AK271" s="429"/>
      <c r="AL271" s="429"/>
      <c r="AM271" s="429"/>
      <c r="AN271" s="341"/>
    </row>
    <row r="272" ht="13.5" hidden="1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431" t="s">
        <v>1053</v>
      </c>
      <c r="L272" s="280"/>
      <c r="M272" s="458" t="str">
        <f>IFERROR(VLOOKUP(J272,$L$92:$Q$95,2,FALSE),IFERROR(VLOOKUP(J272,$V$92:$AA$95,2,FALSE),IFERROR(VLOOKUP(J272,$B$92:$G$95,2,FALSE),IFERROR(VLOOKUP(J272,$AF$92:$AK$95,2,FALSE),""))))</f>
        <v>-</v>
      </c>
      <c r="Q272" s="261"/>
      <c r="R272" s="445"/>
      <c r="S272" s="285"/>
      <c r="T272" s="459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429"/>
      <c r="AE272" s="429"/>
      <c r="AF272" s="429"/>
      <c r="AG272" s="429"/>
      <c r="AH272" s="429"/>
      <c r="AI272" s="429"/>
      <c r="AJ272" s="429"/>
      <c r="AK272" s="429"/>
      <c r="AL272" s="429"/>
      <c r="AM272" s="429"/>
      <c r="AN272" s="341"/>
    </row>
    <row r="273" ht="13.5" hidden="1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L273" s="287"/>
      <c r="M273" s="288"/>
      <c r="N273" s="288"/>
      <c r="O273" s="288"/>
      <c r="P273" s="288"/>
      <c r="Q273" s="289"/>
      <c r="R273" s="288"/>
      <c r="S273" s="290"/>
      <c r="T273" s="29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429"/>
      <c r="AE273" s="429"/>
      <c r="AF273" s="429"/>
      <c r="AG273" s="429"/>
      <c r="AH273" s="429"/>
      <c r="AI273" s="429"/>
      <c r="AJ273" s="429"/>
      <c r="AK273" s="429"/>
      <c r="AL273" s="429"/>
      <c r="AM273" s="429"/>
      <c r="AN273" s="341"/>
    </row>
    <row r="274" ht="13.5" hidden="1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429"/>
      <c r="K274" s="429"/>
      <c r="L274" s="341"/>
      <c r="M274" s="341"/>
      <c r="N274" s="341"/>
      <c r="O274" s="341"/>
      <c r="P274" s="341"/>
      <c r="Q274" s="341"/>
      <c r="R274" s="341"/>
      <c r="S274" s="341"/>
      <c r="T274" s="460"/>
      <c r="U274" s="341"/>
      <c r="V274" s="461"/>
      <c r="W274" s="461"/>
      <c r="X274" s="461"/>
      <c r="Y274" s="461"/>
      <c r="Z274" s="461"/>
      <c r="AA274" s="461"/>
      <c r="AB274" s="461"/>
      <c r="AC274" s="461"/>
      <c r="AD274" s="429"/>
      <c r="AE274" s="429"/>
      <c r="AF274" s="429"/>
      <c r="AG274" s="429"/>
      <c r="AH274" s="429"/>
      <c r="AI274" s="429"/>
      <c r="AJ274" s="429"/>
      <c r="AK274" s="429"/>
      <c r="AL274" s="429"/>
      <c r="AM274" s="429"/>
      <c r="AN274" s="341"/>
    </row>
    <row r="275" ht="13.5" hidden="1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431"/>
      <c r="L275" s="341"/>
      <c r="M275" s="341"/>
      <c r="N275" s="341"/>
      <c r="O275" s="341"/>
      <c r="P275" s="341"/>
      <c r="Q275" s="341"/>
      <c r="R275" s="341"/>
      <c r="S275" s="341"/>
      <c r="T275" s="460"/>
      <c r="U275" s="449"/>
      <c r="V275" s="296" t="s">
        <v>89</v>
      </c>
      <c r="W275" s="450"/>
      <c r="X275" s="450"/>
      <c r="Y275" s="450"/>
      <c r="Z275" s="450"/>
      <c r="AA275" s="450"/>
      <c r="AB275" s="462"/>
      <c r="AC275" s="299"/>
      <c r="AD275" s="429"/>
      <c r="AE275" s="429"/>
      <c r="AF275" s="429"/>
      <c r="AG275" s="429"/>
      <c r="AH275" s="429"/>
      <c r="AI275" s="429"/>
      <c r="AJ275" s="429"/>
      <c r="AK275" s="429"/>
      <c r="AL275" s="429"/>
      <c r="AM275" s="429"/>
      <c r="AN275" s="341"/>
    </row>
    <row r="276" ht="13.5" hidden="1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L276" s="341"/>
      <c r="M276" s="341"/>
      <c r="N276" s="341"/>
      <c r="O276" s="341"/>
      <c r="P276" s="341"/>
      <c r="Q276" s="341"/>
      <c r="R276" s="341"/>
      <c r="S276" s="341"/>
      <c r="T276" s="460"/>
      <c r="U276" s="449"/>
      <c r="V276" s="260">
        <v>1.0</v>
      </c>
      <c r="W276" s="457" t="str">
        <f>IF(COUNTBLANK(S270:S273)=2,IF(S270&gt;S272,M270,M272),"")</f>
        <v/>
      </c>
      <c r="AA276" s="261"/>
      <c r="AB276" s="432"/>
      <c r="AC276" s="301"/>
      <c r="AD276" s="429"/>
      <c r="AE276" s="429"/>
      <c r="AF276" s="429"/>
      <c r="AG276" s="429"/>
      <c r="AH276" s="429"/>
      <c r="AI276" s="429"/>
      <c r="AJ276" s="429"/>
      <c r="AK276" s="429"/>
      <c r="AL276" s="429"/>
      <c r="AM276" s="429"/>
      <c r="AN276" s="341"/>
    </row>
    <row r="277" ht="13.5" hidden="1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460"/>
      <c r="U277" s="451"/>
      <c r="V277" s="261"/>
      <c r="AA277" s="261"/>
      <c r="AC277" s="303"/>
      <c r="AD277" s="429"/>
      <c r="AE277" s="429"/>
      <c r="AF277" s="429"/>
      <c r="AG277" s="429"/>
      <c r="AH277" s="429"/>
      <c r="AI277" s="429"/>
      <c r="AJ277" s="429"/>
      <c r="AK277" s="429"/>
      <c r="AL277" s="429"/>
      <c r="AM277" s="429"/>
      <c r="AN277" s="341"/>
    </row>
    <row r="278" ht="13.5" hidden="1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460"/>
      <c r="U278" s="449"/>
      <c r="V278" s="261"/>
      <c r="W278" s="463" t="str">
        <f>IF(COUNTBLANK(S282:S285)=2,IF(S282&gt;S284,M282,M284),"")</f>
        <v/>
      </c>
      <c r="AA278" s="261"/>
      <c r="AB278" s="452"/>
      <c r="AC278" s="306"/>
      <c r="AD278" s="429"/>
      <c r="AE278" s="429"/>
      <c r="AF278" s="429"/>
      <c r="AG278" s="429"/>
      <c r="AH278" s="429"/>
      <c r="AI278" s="429"/>
      <c r="AJ278" s="429"/>
      <c r="AK278" s="429"/>
      <c r="AL278" s="429"/>
      <c r="AM278" s="429"/>
      <c r="AN278" s="341"/>
    </row>
    <row r="279" ht="13.5" hidden="1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429"/>
      <c r="K279" s="429"/>
      <c r="L279" s="341"/>
      <c r="M279" s="341"/>
      <c r="N279" s="341"/>
      <c r="O279" s="341"/>
      <c r="P279" s="341"/>
      <c r="Q279" s="341"/>
      <c r="R279" s="341"/>
      <c r="S279" s="341"/>
      <c r="T279" s="460"/>
      <c r="U279" s="449"/>
      <c r="V279" s="307"/>
      <c r="W279" s="308"/>
      <c r="X279" s="308"/>
      <c r="Y279" s="308"/>
      <c r="Z279" s="308"/>
      <c r="AA279" s="307"/>
      <c r="AB279" s="308"/>
      <c r="AC279" s="299"/>
      <c r="AD279" s="429"/>
      <c r="AE279" s="429"/>
      <c r="AF279" s="429"/>
      <c r="AG279" s="429"/>
      <c r="AH279" s="429"/>
      <c r="AI279" s="429"/>
      <c r="AJ279" s="429"/>
      <c r="AK279" s="429"/>
      <c r="AL279" s="429"/>
      <c r="AM279" s="429"/>
      <c r="AN279" s="341"/>
    </row>
    <row r="280" ht="13.5" hidden="1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429"/>
      <c r="K280" s="429"/>
      <c r="L280" s="341"/>
      <c r="M280" s="341"/>
      <c r="N280" s="341"/>
      <c r="O280" s="341"/>
      <c r="P280" s="341"/>
      <c r="Q280" s="341"/>
      <c r="R280" s="341"/>
      <c r="S280" s="341"/>
      <c r="T280" s="460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429"/>
      <c r="AE280" s="429"/>
      <c r="AF280" s="429"/>
      <c r="AG280" s="429"/>
      <c r="AH280" s="429"/>
      <c r="AI280" s="429"/>
      <c r="AJ280" s="429"/>
      <c r="AK280" s="429"/>
      <c r="AL280" s="429"/>
      <c r="AM280" s="429"/>
      <c r="AN280" s="341"/>
    </row>
    <row r="281" ht="13.5" hidden="1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429"/>
      <c r="K281" s="429"/>
      <c r="L281" s="267" t="s">
        <v>85</v>
      </c>
      <c r="M281" s="268"/>
      <c r="N281" s="268"/>
      <c r="O281" s="268"/>
      <c r="P281" s="268"/>
      <c r="Q281" s="268"/>
      <c r="R281" s="456"/>
      <c r="S281" s="271"/>
      <c r="T281" s="464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429"/>
      <c r="AE281" s="429"/>
      <c r="AF281" s="429"/>
      <c r="AG281" s="429"/>
      <c r="AH281" s="429"/>
      <c r="AI281" s="429"/>
      <c r="AJ281" s="429"/>
      <c r="AK281" s="429"/>
      <c r="AL281" s="429"/>
      <c r="AM281" s="429"/>
      <c r="AN281" s="341"/>
    </row>
    <row r="282" ht="13.5" hidden="1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431" t="s">
        <v>1054</v>
      </c>
      <c r="L282" s="276"/>
      <c r="M282" s="457" t="str">
        <f>IFERROR(VLOOKUP(J282,$L$92:$Q$95,2,FALSE),IFERROR(VLOOKUP(J282,$V$92:$AA$95,2,FALSE),IFERROR(VLOOKUP(J282,$B$92:$G$95,2,FALSE),IFERROR(VLOOKUP(J282,$AF$92:$AK$95,2,FALSE),""))))</f>
        <v>-</v>
      </c>
      <c r="Q282" s="261"/>
      <c r="R282" s="432"/>
      <c r="S282" s="278"/>
      <c r="T282" s="464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429"/>
      <c r="AE282" s="429"/>
      <c r="AF282" s="429"/>
      <c r="AG282" s="429"/>
      <c r="AH282" s="429"/>
      <c r="AI282" s="429"/>
      <c r="AJ282" s="429"/>
      <c r="AK282" s="429"/>
      <c r="AL282" s="429"/>
      <c r="AM282" s="429"/>
      <c r="AN282" s="341"/>
    </row>
    <row r="283" ht="13.5" hidden="1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L283" s="280"/>
      <c r="Q283" s="261"/>
      <c r="S283" s="281"/>
      <c r="T283" s="310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429"/>
      <c r="AE283" s="429"/>
      <c r="AF283" s="429"/>
      <c r="AG283" s="429"/>
      <c r="AH283" s="429"/>
      <c r="AI283" s="429"/>
      <c r="AJ283" s="429"/>
      <c r="AK283" s="429"/>
      <c r="AL283" s="429"/>
      <c r="AM283" s="429"/>
      <c r="AN283" s="341"/>
    </row>
    <row r="284" ht="13.5" hidden="1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431" t="s">
        <v>1055</v>
      </c>
      <c r="L284" s="280"/>
      <c r="M284" s="458" t="str">
        <f>IFERROR(VLOOKUP(J284,$L$92:$Q$95,2,FALSE),IFERROR(VLOOKUP(J284,$V$92:$AA$95,2,FALSE),IFERROR(VLOOKUP(J284,$B$92:$G$95,2,FALSE),IFERROR(VLOOKUP(J284,$AF$92:$AK$95,2,FALSE),""))))</f>
        <v>-</v>
      </c>
      <c r="Q284" s="261"/>
      <c r="R284" s="445"/>
      <c r="S284" s="285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429"/>
      <c r="AE284" s="429"/>
      <c r="AF284" s="429"/>
      <c r="AG284" s="429"/>
      <c r="AH284" s="429"/>
      <c r="AI284" s="429"/>
      <c r="AJ284" s="429"/>
      <c r="AK284" s="429"/>
      <c r="AL284" s="429"/>
      <c r="AM284" s="429"/>
      <c r="AN284" s="341"/>
    </row>
    <row r="285" ht="13.5" hidden="1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L285" s="287"/>
      <c r="M285" s="288"/>
      <c r="N285" s="288"/>
      <c r="O285" s="288"/>
      <c r="P285" s="288"/>
      <c r="Q285" s="289"/>
      <c r="R285" s="288"/>
      <c r="S285" s="290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429"/>
      <c r="AE285" s="429"/>
      <c r="AF285" s="429"/>
      <c r="AG285" s="429"/>
      <c r="AH285" s="429"/>
      <c r="AI285" s="429"/>
      <c r="AJ285" s="429"/>
      <c r="AK285" s="429"/>
      <c r="AL285" s="429"/>
      <c r="AM285" s="429"/>
      <c r="AN285" s="341"/>
    </row>
    <row r="286" ht="27.0" hidden="1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429"/>
      <c r="O286" s="429"/>
      <c r="P286" s="429"/>
      <c r="Q286" s="429"/>
      <c r="R286" s="429"/>
      <c r="S286" s="429"/>
      <c r="T286" s="429"/>
      <c r="U286" s="429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  <c r="AM286" s="341"/>
      <c r="AN286" s="341"/>
    </row>
  </sheetData>
  <mergeCells count="1131">
    <mergeCell ref="C126:G126"/>
    <mergeCell ref="H126:I126"/>
    <mergeCell ref="B128:B129"/>
    <mergeCell ref="C128:G128"/>
    <mergeCell ref="C129:G129"/>
    <mergeCell ref="B130:B131"/>
    <mergeCell ref="C130:G130"/>
    <mergeCell ref="C131:G131"/>
    <mergeCell ref="C132:G132"/>
    <mergeCell ref="H132:I132"/>
    <mergeCell ref="B134:B135"/>
    <mergeCell ref="C134:G134"/>
    <mergeCell ref="C135:G135"/>
    <mergeCell ref="C136:G136"/>
    <mergeCell ref="L143:S143"/>
    <mergeCell ref="M145:Q145"/>
    <mergeCell ref="M146:Q146"/>
    <mergeCell ref="B151:B152"/>
    <mergeCell ref="C151:G151"/>
    <mergeCell ref="L151:L152"/>
    <mergeCell ref="B153:B154"/>
    <mergeCell ref="C154:G154"/>
    <mergeCell ref="C158:G158"/>
    <mergeCell ref="C159:G159"/>
    <mergeCell ref="H159:I159"/>
    <mergeCell ref="C161:G161"/>
    <mergeCell ref="C162:G162"/>
    <mergeCell ref="C163:G163"/>
    <mergeCell ref="C164:G164"/>
    <mergeCell ref="C152:G152"/>
    <mergeCell ref="C153:G153"/>
    <mergeCell ref="C155:G155"/>
    <mergeCell ref="H155:I155"/>
    <mergeCell ref="B157:B158"/>
    <mergeCell ref="C157:G157"/>
    <mergeCell ref="L157:L158"/>
    <mergeCell ref="M159:Q159"/>
    <mergeCell ref="R159:S159"/>
    <mergeCell ref="M161:Q161"/>
    <mergeCell ref="M162:Q162"/>
    <mergeCell ref="M163:Q163"/>
    <mergeCell ref="M164:Q164"/>
    <mergeCell ref="L153:L154"/>
    <mergeCell ref="M153:Q153"/>
    <mergeCell ref="M154:Q154"/>
    <mergeCell ref="M155:Q155"/>
    <mergeCell ref="R155:S155"/>
    <mergeCell ref="M157:Q157"/>
    <mergeCell ref="M158:Q158"/>
    <mergeCell ref="B99:B100"/>
    <mergeCell ref="B101:B102"/>
    <mergeCell ref="C101:G101"/>
    <mergeCell ref="C102:G102"/>
    <mergeCell ref="C103:G103"/>
    <mergeCell ref="H103:I103"/>
    <mergeCell ref="B105:B106"/>
    <mergeCell ref="L107:L108"/>
    <mergeCell ref="L111:L112"/>
    <mergeCell ref="L122:L123"/>
    <mergeCell ref="L124:L125"/>
    <mergeCell ref="L128:L129"/>
    <mergeCell ref="L130:L131"/>
    <mergeCell ref="L134:L135"/>
    <mergeCell ref="L145:L146"/>
    <mergeCell ref="B107:B108"/>
    <mergeCell ref="C107:G107"/>
    <mergeCell ref="C108:G108"/>
    <mergeCell ref="C109:G109"/>
    <mergeCell ref="H109:I109"/>
    <mergeCell ref="B111:B112"/>
    <mergeCell ref="C111:G111"/>
    <mergeCell ref="C112:G112"/>
    <mergeCell ref="C113:G113"/>
    <mergeCell ref="H113:I113"/>
    <mergeCell ref="C115:G115"/>
    <mergeCell ref="C116:G116"/>
    <mergeCell ref="C117:G117"/>
    <mergeCell ref="C118:G118"/>
    <mergeCell ref="B120:I120"/>
    <mergeCell ref="B122:B123"/>
    <mergeCell ref="C122:G122"/>
    <mergeCell ref="C123:G123"/>
    <mergeCell ref="B124:B125"/>
    <mergeCell ref="C124:G124"/>
    <mergeCell ref="C125:G125"/>
    <mergeCell ref="H136:I136"/>
    <mergeCell ref="M136:Q136"/>
    <mergeCell ref="R136:S136"/>
    <mergeCell ref="M138:Q138"/>
    <mergeCell ref="M139:Q139"/>
    <mergeCell ref="M140:Q140"/>
    <mergeCell ref="M141:Q141"/>
    <mergeCell ref="M151:Q151"/>
    <mergeCell ref="M152:Q152"/>
    <mergeCell ref="M85:Q85"/>
    <mergeCell ref="M86:Q86"/>
    <mergeCell ref="R86:S86"/>
    <mergeCell ref="M78:Q78"/>
    <mergeCell ref="M79:Q79"/>
    <mergeCell ref="M80:Q80"/>
    <mergeCell ref="R80:S80"/>
    <mergeCell ref="M82:Q82"/>
    <mergeCell ref="M83:Q83"/>
    <mergeCell ref="M84:Q84"/>
    <mergeCell ref="B74:I74"/>
    <mergeCell ref="L74:S74"/>
    <mergeCell ref="V74:AC74"/>
    <mergeCell ref="B76:B77"/>
    <mergeCell ref="C76:G76"/>
    <mergeCell ref="L76:L77"/>
    <mergeCell ref="C77:G77"/>
    <mergeCell ref="M76:Q76"/>
    <mergeCell ref="M77:Q77"/>
    <mergeCell ref="B78:B79"/>
    <mergeCell ref="C78:G78"/>
    <mergeCell ref="L78:L79"/>
    <mergeCell ref="V78:V79"/>
    <mergeCell ref="C79:G79"/>
    <mergeCell ref="L82:L83"/>
    <mergeCell ref="L84:L85"/>
    <mergeCell ref="L88:L89"/>
    <mergeCell ref="V82:V83"/>
    <mergeCell ref="V84:V85"/>
    <mergeCell ref="V88:V89"/>
    <mergeCell ref="C80:G80"/>
    <mergeCell ref="H80:I80"/>
    <mergeCell ref="B82:B83"/>
    <mergeCell ref="C82:G82"/>
    <mergeCell ref="C83:G83"/>
    <mergeCell ref="B84:B85"/>
    <mergeCell ref="C84:G84"/>
    <mergeCell ref="W90:AA90"/>
    <mergeCell ref="AB90:AC90"/>
    <mergeCell ref="W83:AA83"/>
    <mergeCell ref="W84:AA84"/>
    <mergeCell ref="W86:AA86"/>
    <mergeCell ref="AB86:AC86"/>
    <mergeCell ref="W88:AA88"/>
    <mergeCell ref="AF88:AF89"/>
    <mergeCell ref="W89:AA89"/>
    <mergeCell ref="B97:I97"/>
    <mergeCell ref="C99:G99"/>
    <mergeCell ref="L99:L100"/>
    <mergeCell ref="V99:V100"/>
    <mergeCell ref="W99:AA99"/>
    <mergeCell ref="C100:G100"/>
    <mergeCell ref="W100:AA100"/>
    <mergeCell ref="M99:Q99"/>
    <mergeCell ref="M100:Q100"/>
    <mergeCell ref="L101:L102"/>
    <mergeCell ref="M101:Q101"/>
    <mergeCell ref="V101:V102"/>
    <mergeCell ref="W101:AA101"/>
    <mergeCell ref="W102:AA102"/>
    <mergeCell ref="C85:G85"/>
    <mergeCell ref="C86:G86"/>
    <mergeCell ref="H86:I86"/>
    <mergeCell ref="B88:B89"/>
    <mergeCell ref="C88:G88"/>
    <mergeCell ref="M88:Q88"/>
    <mergeCell ref="M89:Q89"/>
    <mergeCell ref="M94:Q94"/>
    <mergeCell ref="M95:Q95"/>
    <mergeCell ref="L97:S97"/>
    <mergeCell ref="V97:AC97"/>
    <mergeCell ref="M90:Q90"/>
    <mergeCell ref="R90:S90"/>
    <mergeCell ref="M92:Q92"/>
    <mergeCell ref="W92:AA92"/>
    <mergeCell ref="M93:Q93"/>
    <mergeCell ref="W93:AA93"/>
    <mergeCell ref="W94:AA94"/>
    <mergeCell ref="W95:AA95"/>
    <mergeCell ref="C89:G89"/>
    <mergeCell ref="C90:G90"/>
    <mergeCell ref="H90:I90"/>
    <mergeCell ref="C92:G92"/>
    <mergeCell ref="C93:G93"/>
    <mergeCell ref="C94:G94"/>
    <mergeCell ref="C95:G95"/>
    <mergeCell ref="M102:Q102"/>
    <mergeCell ref="M103:Q103"/>
    <mergeCell ref="R103:S103"/>
    <mergeCell ref="W103:AA103"/>
    <mergeCell ref="AB103:AC103"/>
    <mergeCell ref="C105:G105"/>
    <mergeCell ref="L105:L106"/>
    <mergeCell ref="M105:Q105"/>
    <mergeCell ref="V105:V106"/>
    <mergeCell ref="W105:AA105"/>
    <mergeCell ref="C106:G106"/>
    <mergeCell ref="W106:AA106"/>
    <mergeCell ref="W123:AA123"/>
    <mergeCell ref="W124:AA124"/>
    <mergeCell ref="AF124:AF125"/>
    <mergeCell ref="W125:AA125"/>
    <mergeCell ref="W126:AA126"/>
    <mergeCell ref="AB126:AC126"/>
    <mergeCell ref="AF128:AF129"/>
    <mergeCell ref="W128:AA128"/>
    <mergeCell ref="W129:AA129"/>
    <mergeCell ref="W136:AA136"/>
    <mergeCell ref="AB136:AC136"/>
    <mergeCell ref="W138:AA138"/>
    <mergeCell ref="W139:AA139"/>
    <mergeCell ref="W140:AA140"/>
    <mergeCell ref="AF145:AF146"/>
    <mergeCell ref="AF147:AF148"/>
    <mergeCell ref="AF151:AF152"/>
    <mergeCell ref="AF153:AF154"/>
    <mergeCell ref="AF157:AF158"/>
    <mergeCell ref="W141:AA141"/>
    <mergeCell ref="V143:AC143"/>
    <mergeCell ref="V145:V146"/>
    <mergeCell ref="W145:AA145"/>
    <mergeCell ref="W146:AA146"/>
    <mergeCell ref="V147:V148"/>
    <mergeCell ref="W147:AA147"/>
    <mergeCell ref="W148:AA148"/>
    <mergeCell ref="W149:AA149"/>
    <mergeCell ref="AB149:AC149"/>
    <mergeCell ref="V151:V152"/>
    <mergeCell ref="W151:AA151"/>
    <mergeCell ref="W152:AA152"/>
    <mergeCell ref="V153:V154"/>
    <mergeCell ref="W159:AA159"/>
    <mergeCell ref="AB159:AC159"/>
    <mergeCell ref="W161:AA161"/>
    <mergeCell ref="W162:AA162"/>
    <mergeCell ref="W163:AA163"/>
    <mergeCell ref="W164:AA164"/>
    <mergeCell ref="W153:AA153"/>
    <mergeCell ref="W154:AA154"/>
    <mergeCell ref="W155:AA155"/>
    <mergeCell ref="AB155:AC155"/>
    <mergeCell ref="V157:V158"/>
    <mergeCell ref="W157:AA157"/>
    <mergeCell ref="W158:AA158"/>
    <mergeCell ref="B145:B146"/>
    <mergeCell ref="B147:B148"/>
    <mergeCell ref="L147:L148"/>
    <mergeCell ref="M147:Q147"/>
    <mergeCell ref="C148:G148"/>
    <mergeCell ref="M148:Q148"/>
    <mergeCell ref="M149:Q149"/>
    <mergeCell ref="R149:S149"/>
    <mergeCell ref="C147:G147"/>
    <mergeCell ref="C149:G149"/>
    <mergeCell ref="H149:I149"/>
    <mergeCell ref="C138:G138"/>
    <mergeCell ref="C139:G139"/>
    <mergeCell ref="C140:G140"/>
    <mergeCell ref="C141:G141"/>
    <mergeCell ref="B143:I143"/>
    <mergeCell ref="C145:G145"/>
    <mergeCell ref="C146:G146"/>
    <mergeCell ref="C178:G179"/>
    <mergeCell ref="H178:H179"/>
    <mergeCell ref="I178:I179"/>
    <mergeCell ref="J178:J179"/>
    <mergeCell ref="C172:G173"/>
    <mergeCell ref="H172:H173"/>
    <mergeCell ref="A176:A177"/>
    <mergeCell ref="B176:B179"/>
    <mergeCell ref="C176:G177"/>
    <mergeCell ref="H176:H177"/>
    <mergeCell ref="A178:A17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G8:H8"/>
    <mergeCell ref="I8:N8"/>
    <mergeCell ref="O8:S8"/>
    <mergeCell ref="V8:W8"/>
    <mergeCell ref="I9:N9"/>
    <mergeCell ref="O9:S9"/>
    <mergeCell ref="V9:W9"/>
    <mergeCell ref="V10:W10"/>
    <mergeCell ref="V11:W11"/>
    <mergeCell ref="V12:W12"/>
    <mergeCell ref="V13:W13"/>
    <mergeCell ref="V14:W14"/>
    <mergeCell ref="V15:W15"/>
    <mergeCell ref="V16:W16"/>
    <mergeCell ref="G9:H9"/>
    <mergeCell ref="G10:H10"/>
    <mergeCell ref="I10:N10"/>
    <mergeCell ref="O10:S10"/>
    <mergeCell ref="G11:H11"/>
    <mergeCell ref="I11:N11"/>
    <mergeCell ref="O11:S11"/>
    <mergeCell ref="I14:N14"/>
    <mergeCell ref="O14:S14"/>
    <mergeCell ref="G12:H12"/>
    <mergeCell ref="I12:N12"/>
    <mergeCell ref="O12:S12"/>
    <mergeCell ref="G13:H13"/>
    <mergeCell ref="I13:N13"/>
    <mergeCell ref="O13:S13"/>
    <mergeCell ref="G14:H14"/>
    <mergeCell ref="I17:N17"/>
    <mergeCell ref="O17:S17"/>
    <mergeCell ref="V17:W17"/>
    <mergeCell ref="G15:H15"/>
    <mergeCell ref="I15:N15"/>
    <mergeCell ref="O15:S15"/>
    <mergeCell ref="G16:H16"/>
    <mergeCell ref="I16:N16"/>
    <mergeCell ref="O16:S16"/>
    <mergeCell ref="G17:H17"/>
    <mergeCell ref="G18:H18"/>
    <mergeCell ref="I18:N18"/>
    <mergeCell ref="O18:S18"/>
    <mergeCell ref="V18:W18"/>
    <mergeCell ref="I19:N19"/>
    <mergeCell ref="O19:S19"/>
    <mergeCell ref="V19:W19"/>
    <mergeCell ref="V20:W20"/>
    <mergeCell ref="V21:W21"/>
    <mergeCell ref="V22:W22"/>
    <mergeCell ref="V23:W23"/>
    <mergeCell ref="V24:W24"/>
    <mergeCell ref="V25:W25"/>
    <mergeCell ref="V26:W26"/>
    <mergeCell ref="G19:H19"/>
    <mergeCell ref="G20:H20"/>
    <mergeCell ref="I20:N20"/>
    <mergeCell ref="O20:S20"/>
    <mergeCell ref="G21:H21"/>
    <mergeCell ref="I21:N21"/>
    <mergeCell ref="O21:S21"/>
    <mergeCell ref="I24:N24"/>
    <mergeCell ref="O24:S24"/>
    <mergeCell ref="G22:H22"/>
    <mergeCell ref="I22:N22"/>
    <mergeCell ref="O22:S22"/>
    <mergeCell ref="G23:H23"/>
    <mergeCell ref="I23:N23"/>
    <mergeCell ref="O23:S23"/>
    <mergeCell ref="G24:H24"/>
    <mergeCell ref="X34:AB34"/>
    <mergeCell ref="AC34:AH34"/>
    <mergeCell ref="G33:H33"/>
    <mergeCell ref="I33:N33"/>
    <mergeCell ref="O33:S33"/>
    <mergeCell ref="X33:AB33"/>
    <mergeCell ref="AC33:AH33"/>
    <mergeCell ref="G34:H34"/>
    <mergeCell ref="I34:N34"/>
    <mergeCell ref="O34:S34"/>
    <mergeCell ref="V34:W34"/>
    <mergeCell ref="I35:N35"/>
    <mergeCell ref="O35:S35"/>
    <mergeCell ref="V35:W35"/>
    <mergeCell ref="X35:AB35"/>
    <mergeCell ref="AC35:AH35"/>
    <mergeCell ref="V37:W37"/>
    <mergeCell ref="X37:AB37"/>
    <mergeCell ref="G35:H35"/>
    <mergeCell ref="G36:H36"/>
    <mergeCell ref="I36:N36"/>
    <mergeCell ref="O36:S36"/>
    <mergeCell ref="X36:AB36"/>
    <mergeCell ref="AC36:AH36"/>
    <mergeCell ref="G37:H37"/>
    <mergeCell ref="AC37:AH37"/>
    <mergeCell ref="I27:N27"/>
    <mergeCell ref="O27:S27"/>
    <mergeCell ref="V27:W27"/>
    <mergeCell ref="G25:H25"/>
    <mergeCell ref="I25:N25"/>
    <mergeCell ref="O25:S25"/>
    <mergeCell ref="G26:H26"/>
    <mergeCell ref="I26:N26"/>
    <mergeCell ref="O26:S26"/>
    <mergeCell ref="G27:H27"/>
    <mergeCell ref="G28:H28"/>
    <mergeCell ref="I28:N28"/>
    <mergeCell ref="O28:S28"/>
    <mergeCell ref="V28:W28"/>
    <mergeCell ref="I29:N29"/>
    <mergeCell ref="O29:S29"/>
    <mergeCell ref="V29:W29"/>
    <mergeCell ref="V30:W30"/>
    <mergeCell ref="V31:W31"/>
    <mergeCell ref="V32:W32"/>
    <mergeCell ref="V33:W33"/>
    <mergeCell ref="V36:W36"/>
    <mergeCell ref="V38:W38"/>
    <mergeCell ref="V39:W39"/>
    <mergeCell ref="G32:H32"/>
    <mergeCell ref="I32:N32"/>
    <mergeCell ref="O32:S32"/>
    <mergeCell ref="X32:AB32"/>
    <mergeCell ref="AC32:AH32"/>
    <mergeCell ref="G29:H29"/>
    <mergeCell ref="G30:H30"/>
    <mergeCell ref="I30:N30"/>
    <mergeCell ref="O30:S30"/>
    <mergeCell ref="G31:H31"/>
    <mergeCell ref="I31:N31"/>
    <mergeCell ref="O31:S31"/>
    <mergeCell ref="I37:N37"/>
    <mergeCell ref="O37:S37"/>
    <mergeCell ref="G38:H38"/>
    <mergeCell ref="I38:N38"/>
    <mergeCell ref="O38:S38"/>
    <mergeCell ref="X38:AB38"/>
    <mergeCell ref="AC38:AH38"/>
    <mergeCell ref="I48:N48"/>
    <mergeCell ref="O48:S48"/>
    <mergeCell ref="G47:H47"/>
    <mergeCell ref="I47:N47"/>
    <mergeCell ref="O47:S47"/>
    <mergeCell ref="V47:W47"/>
    <mergeCell ref="X47:AB47"/>
    <mergeCell ref="AC47:AH47"/>
    <mergeCell ref="G48:H48"/>
    <mergeCell ref="AC48:AH48"/>
    <mergeCell ref="V48:W48"/>
    <mergeCell ref="X48:AB48"/>
    <mergeCell ref="I49:N49"/>
    <mergeCell ref="O49:S49"/>
    <mergeCell ref="V49:W49"/>
    <mergeCell ref="X49:AB49"/>
    <mergeCell ref="AC49:AH49"/>
    <mergeCell ref="G49:H49"/>
    <mergeCell ref="G50:H50"/>
    <mergeCell ref="I50:N50"/>
    <mergeCell ref="O50:S50"/>
    <mergeCell ref="V50:W50"/>
    <mergeCell ref="X50:AB50"/>
    <mergeCell ref="AC50:AH50"/>
    <mergeCell ref="G42:H42"/>
    <mergeCell ref="I42:N42"/>
    <mergeCell ref="O42:S42"/>
    <mergeCell ref="V42:W42"/>
    <mergeCell ref="X42:AB42"/>
    <mergeCell ref="AC42:AH42"/>
    <mergeCell ref="G43:H43"/>
    <mergeCell ref="AC43:AH43"/>
    <mergeCell ref="I43:N43"/>
    <mergeCell ref="O43:S43"/>
    <mergeCell ref="G44:H44"/>
    <mergeCell ref="I44:N44"/>
    <mergeCell ref="O44:S44"/>
    <mergeCell ref="G45:H45"/>
    <mergeCell ref="I45:N45"/>
    <mergeCell ref="X40:AB40"/>
    <mergeCell ref="AC40:AH40"/>
    <mergeCell ref="AC41:AH41"/>
    <mergeCell ref="G39:H39"/>
    <mergeCell ref="I39:N39"/>
    <mergeCell ref="O39:S39"/>
    <mergeCell ref="X39:AB39"/>
    <mergeCell ref="AC39:AH39"/>
    <mergeCell ref="G40:H40"/>
    <mergeCell ref="I40:N40"/>
    <mergeCell ref="O40:S40"/>
    <mergeCell ref="V40:W40"/>
    <mergeCell ref="G41:H41"/>
    <mergeCell ref="I41:N41"/>
    <mergeCell ref="O41:S41"/>
    <mergeCell ref="V41:W41"/>
    <mergeCell ref="X41:AB41"/>
    <mergeCell ref="V43:W43"/>
    <mergeCell ref="X43:AB43"/>
    <mergeCell ref="V44:W44"/>
    <mergeCell ref="X44:AB44"/>
    <mergeCell ref="AC44:AH44"/>
    <mergeCell ref="O45:S45"/>
    <mergeCell ref="V45:W45"/>
    <mergeCell ref="X45:AB45"/>
    <mergeCell ref="AC45:AH45"/>
    <mergeCell ref="G46:H46"/>
    <mergeCell ref="I46:N46"/>
    <mergeCell ref="O46:S46"/>
    <mergeCell ref="V46:W46"/>
    <mergeCell ref="X46:AB46"/>
    <mergeCell ref="AC46:AH46"/>
    <mergeCell ref="V64:W64"/>
    <mergeCell ref="X64:AB64"/>
    <mergeCell ref="AC64:AH64"/>
    <mergeCell ref="O70:S70"/>
    <mergeCell ref="V70:W70"/>
    <mergeCell ref="X70:AB70"/>
    <mergeCell ref="AC70:AH70"/>
    <mergeCell ref="G71:H71"/>
    <mergeCell ref="I71:N71"/>
    <mergeCell ref="O71:S71"/>
    <mergeCell ref="V71:W71"/>
    <mergeCell ref="X71:AB71"/>
    <mergeCell ref="AC71:AH71"/>
    <mergeCell ref="A73:AN73"/>
    <mergeCell ref="AF74:AM74"/>
    <mergeCell ref="AG86:AK86"/>
    <mergeCell ref="AL86:AM86"/>
    <mergeCell ref="AG79:AK79"/>
    <mergeCell ref="AG80:AK80"/>
    <mergeCell ref="AL80:AM80"/>
    <mergeCell ref="AG82:AK82"/>
    <mergeCell ref="AG83:AK83"/>
    <mergeCell ref="AG84:AK84"/>
    <mergeCell ref="AG85:AK85"/>
    <mergeCell ref="G63:H63"/>
    <mergeCell ref="I63:N63"/>
    <mergeCell ref="O63:S63"/>
    <mergeCell ref="V63:W63"/>
    <mergeCell ref="X63:AB63"/>
    <mergeCell ref="AC63:AH63"/>
    <mergeCell ref="G64:H64"/>
    <mergeCell ref="I64:N64"/>
    <mergeCell ref="O64:S64"/>
    <mergeCell ref="I65:N65"/>
    <mergeCell ref="O65:S65"/>
    <mergeCell ref="V65:W65"/>
    <mergeCell ref="X65:AB65"/>
    <mergeCell ref="AC65:AH65"/>
    <mergeCell ref="G65:H65"/>
    <mergeCell ref="G66:H66"/>
    <mergeCell ref="I66:N66"/>
    <mergeCell ref="O66:S66"/>
    <mergeCell ref="V66:W66"/>
    <mergeCell ref="X66:AB66"/>
    <mergeCell ref="AC66:AH66"/>
    <mergeCell ref="V68:W68"/>
    <mergeCell ref="X68:AB68"/>
    <mergeCell ref="V69:W69"/>
    <mergeCell ref="X69:AB69"/>
    <mergeCell ref="AC69:AH69"/>
    <mergeCell ref="G67:H67"/>
    <mergeCell ref="I67:N67"/>
    <mergeCell ref="O67:S67"/>
    <mergeCell ref="V67:W67"/>
    <mergeCell ref="X67:AB67"/>
    <mergeCell ref="AC67:AH67"/>
    <mergeCell ref="G68:H68"/>
    <mergeCell ref="AC68:AH68"/>
    <mergeCell ref="I68:N68"/>
    <mergeCell ref="O68:S68"/>
    <mergeCell ref="G69:H69"/>
    <mergeCell ref="I69:N69"/>
    <mergeCell ref="O69:S69"/>
    <mergeCell ref="G70:H70"/>
    <mergeCell ref="I70:N70"/>
    <mergeCell ref="V76:V77"/>
    <mergeCell ref="W76:AA76"/>
    <mergeCell ref="AF76:AF77"/>
    <mergeCell ref="AG76:AK76"/>
    <mergeCell ref="W77:AA77"/>
    <mergeCell ref="AG77:AK77"/>
    <mergeCell ref="AG78:AK78"/>
    <mergeCell ref="I52:N52"/>
    <mergeCell ref="O52:S52"/>
    <mergeCell ref="G51:H51"/>
    <mergeCell ref="I51:N51"/>
    <mergeCell ref="O51:S51"/>
    <mergeCell ref="V51:W51"/>
    <mergeCell ref="X51:AB51"/>
    <mergeCell ref="AC51:AH51"/>
    <mergeCell ref="G52:H52"/>
    <mergeCell ref="AC52:AH52"/>
    <mergeCell ref="V52:W52"/>
    <mergeCell ref="X52:AB52"/>
    <mergeCell ref="I53:N53"/>
    <mergeCell ref="O53:S53"/>
    <mergeCell ref="V53:W53"/>
    <mergeCell ref="X53:AB53"/>
    <mergeCell ref="AC53:AH53"/>
    <mergeCell ref="G53:H53"/>
    <mergeCell ref="G54:H54"/>
    <mergeCell ref="I54:N54"/>
    <mergeCell ref="O54:S54"/>
    <mergeCell ref="V54:W54"/>
    <mergeCell ref="X54:AB54"/>
    <mergeCell ref="AC54:AH54"/>
    <mergeCell ref="I56:N56"/>
    <mergeCell ref="O56:S56"/>
    <mergeCell ref="G55:H55"/>
    <mergeCell ref="I55:N55"/>
    <mergeCell ref="O55:S55"/>
    <mergeCell ref="V55:W55"/>
    <mergeCell ref="X55:AB55"/>
    <mergeCell ref="AC55:AH55"/>
    <mergeCell ref="G56:H56"/>
    <mergeCell ref="AC56:AH56"/>
    <mergeCell ref="V56:W56"/>
    <mergeCell ref="X56:AB56"/>
    <mergeCell ref="I57:N57"/>
    <mergeCell ref="O57:S57"/>
    <mergeCell ref="V57:W57"/>
    <mergeCell ref="X57:AB57"/>
    <mergeCell ref="AC57:AH57"/>
    <mergeCell ref="G57:H57"/>
    <mergeCell ref="G58:H58"/>
    <mergeCell ref="I58:N58"/>
    <mergeCell ref="O58:S58"/>
    <mergeCell ref="V58:W58"/>
    <mergeCell ref="X58:AB58"/>
    <mergeCell ref="AC58:AH58"/>
    <mergeCell ref="I60:N60"/>
    <mergeCell ref="O60:S60"/>
    <mergeCell ref="G59:H59"/>
    <mergeCell ref="I59:N59"/>
    <mergeCell ref="O59:S59"/>
    <mergeCell ref="V59:W59"/>
    <mergeCell ref="X59:AB59"/>
    <mergeCell ref="AC59:AH59"/>
    <mergeCell ref="G60:H60"/>
    <mergeCell ref="AC60:AH60"/>
    <mergeCell ref="V60:W60"/>
    <mergeCell ref="X60:AB60"/>
    <mergeCell ref="I61:N61"/>
    <mergeCell ref="O61:S61"/>
    <mergeCell ref="V61:W61"/>
    <mergeCell ref="X61:AB61"/>
    <mergeCell ref="AC61:AH61"/>
    <mergeCell ref="G61:H61"/>
    <mergeCell ref="G62:H62"/>
    <mergeCell ref="I62:N62"/>
    <mergeCell ref="O62:S62"/>
    <mergeCell ref="V62:W62"/>
    <mergeCell ref="X62:AB62"/>
    <mergeCell ref="AC62:AH62"/>
    <mergeCell ref="W82:AA82"/>
    <mergeCell ref="W85:AA85"/>
    <mergeCell ref="W78:AA78"/>
    <mergeCell ref="AF78:AF79"/>
    <mergeCell ref="W79:AA79"/>
    <mergeCell ref="W80:AA80"/>
    <mergeCell ref="AB80:AC80"/>
    <mergeCell ref="AF82:AF83"/>
    <mergeCell ref="AF84:AF85"/>
    <mergeCell ref="M126:Q126"/>
    <mergeCell ref="M128:Q128"/>
    <mergeCell ref="M129:Q129"/>
    <mergeCell ref="M130:Q130"/>
    <mergeCell ref="W130:AA130"/>
    <mergeCell ref="AF130:AF131"/>
    <mergeCell ref="W131:AA131"/>
    <mergeCell ref="M131:Q131"/>
    <mergeCell ref="M132:Q132"/>
    <mergeCell ref="R132:S132"/>
    <mergeCell ref="W132:AA132"/>
    <mergeCell ref="AB132:AC132"/>
    <mergeCell ref="W134:AA134"/>
    <mergeCell ref="AF134:AF135"/>
    <mergeCell ref="W135:AA135"/>
    <mergeCell ref="V107:V108"/>
    <mergeCell ref="V111:V112"/>
    <mergeCell ref="V122:V123"/>
    <mergeCell ref="V124:V125"/>
    <mergeCell ref="V128:V129"/>
    <mergeCell ref="V130:V131"/>
    <mergeCell ref="V134:V135"/>
    <mergeCell ref="M106:Q106"/>
    <mergeCell ref="M107:Q107"/>
    <mergeCell ref="W107:AA107"/>
    <mergeCell ref="M108:Q108"/>
    <mergeCell ref="M109:Q109"/>
    <mergeCell ref="R109:S109"/>
    <mergeCell ref="W111:AA111"/>
    <mergeCell ref="W108:AA108"/>
    <mergeCell ref="W109:AA109"/>
    <mergeCell ref="AB109:AC109"/>
    <mergeCell ref="AF111:AF112"/>
    <mergeCell ref="W112:AA112"/>
    <mergeCell ref="W113:AA113"/>
    <mergeCell ref="AB113:AC113"/>
    <mergeCell ref="M111:Q111"/>
    <mergeCell ref="M112:Q112"/>
    <mergeCell ref="M113:Q113"/>
    <mergeCell ref="R113:S113"/>
    <mergeCell ref="M115:Q115"/>
    <mergeCell ref="M116:Q116"/>
    <mergeCell ref="M117:Q117"/>
    <mergeCell ref="W115:AA115"/>
    <mergeCell ref="W116:AA116"/>
    <mergeCell ref="W117:AA117"/>
    <mergeCell ref="W118:AA118"/>
    <mergeCell ref="V120:AC120"/>
    <mergeCell ref="W122:AA122"/>
    <mergeCell ref="AF122:AF123"/>
    <mergeCell ref="M118:Q118"/>
    <mergeCell ref="L120:S120"/>
    <mergeCell ref="M122:Q122"/>
    <mergeCell ref="M123:Q123"/>
    <mergeCell ref="M124:Q124"/>
    <mergeCell ref="M125:Q125"/>
    <mergeCell ref="R126:S126"/>
    <mergeCell ref="M134:Q134"/>
    <mergeCell ref="M135:Q135"/>
    <mergeCell ref="AG130:AK130"/>
    <mergeCell ref="AG131:AK131"/>
    <mergeCell ref="AG132:AK132"/>
    <mergeCell ref="AL132:AM132"/>
    <mergeCell ref="AG134:AK134"/>
    <mergeCell ref="AG135:AK135"/>
    <mergeCell ref="AL136:AM136"/>
    <mergeCell ref="AG136:AK136"/>
    <mergeCell ref="AG138:AK138"/>
    <mergeCell ref="AG139:AK139"/>
    <mergeCell ref="AG140:AK140"/>
    <mergeCell ref="AG141:AK141"/>
    <mergeCell ref="AF143:AM143"/>
    <mergeCell ref="AG145:AK145"/>
    <mergeCell ref="AG88:AK88"/>
    <mergeCell ref="AG89:AK89"/>
    <mergeCell ref="AG90:AK90"/>
    <mergeCell ref="AL90:AM90"/>
    <mergeCell ref="AG92:AK92"/>
    <mergeCell ref="AG93:AK93"/>
    <mergeCell ref="AG94:AK94"/>
    <mergeCell ref="AG95:AK95"/>
    <mergeCell ref="AF97:AM97"/>
    <mergeCell ref="AF99:AF100"/>
    <mergeCell ref="AG99:AK99"/>
    <mergeCell ref="AG100:AK100"/>
    <mergeCell ref="AF101:AF102"/>
    <mergeCell ref="AG101:AK101"/>
    <mergeCell ref="AG102:AK102"/>
    <mergeCell ref="AG103:AK103"/>
    <mergeCell ref="AL103:AM103"/>
    <mergeCell ref="AF105:AF106"/>
    <mergeCell ref="AG105:AK105"/>
    <mergeCell ref="AG106:AK106"/>
    <mergeCell ref="AF107:AF108"/>
    <mergeCell ref="AG107:AK107"/>
    <mergeCell ref="AG108:AK108"/>
    <mergeCell ref="AG109:AK109"/>
    <mergeCell ref="AL109:AM109"/>
    <mergeCell ref="AG111:AK111"/>
    <mergeCell ref="AG112:AK112"/>
    <mergeCell ref="AL113:AM113"/>
    <mergeCell ref="AG113:AK113"/>
    <mergeCell ref="AG115:AK115"/>
    <mergeCell ref="AG116:AK116"/>
    <mergeCell ref="AG117:AK117"/>
    <mergeCell ref="AG118:AK118"/>
    <mergeCell ref="AF120:AM120"/>
    <mergeCell ref="AG122:AK122"/>
    <mergeCell ref="AG123:AK123"/>
    <mergeCell ref="AG124:AK124"/>
    <mergeCell ref="AG125:AK125"/>
    <mergeCell ref="AG126:AK126"/>
    <mergeCell ref="AL126:AM126"/>
    <mergeCell ref="AG128:AK128"/>
    <mergeCell ref="AG129:AK129"/>
    <mergeCell ref="AG146:AK146"/>
    <mergeCell ref="AG147:AK147"/>
    <mergeCell ref="AG148:AK148"/>
    <mergeCell ref="AG149:AK149"/>
    <mergeCell ref="AL149:AM149"/>
    <mergeCell ref="AG151:AK151"/>
    <mergeCell ref="AG152:AK152"/>
    <mergeCell ref="A225:A226"/>
    <mergeCell ref="B225:B228"/>
    <mergeCell ref="C225:G226"/>
    <mergeCell ref="H225:H226"/>
    <mergeCell ref="I225:I226"/>
    <mergeCell ref="J225:J226"/>
    <mergeCell ref="A227:A228"/>
    <mergeCell ref="W230:AA231"/>
    <mergeCell ref="AB230:AB231"/>
    <mergeCell ref="AC230:AC231"/>
    <mergeCell ref="AD230:AD231"/>
    <mergeCell ref="A231:A232"/>
    <mergeCell ref="J231:J232"/>
    <mergeCell ref="C227:G228"/>
    <mergeCell ref="AB227:AC227"/>
    <mergeCell ref="V228:V231"/>
    <mergeCell ref="W228:AA229"/>
    <mergeCell ref="AB228:AB229"/>
    <mergeCell ref="AC228:AC229"/>
    <mergeCell ref="AD228:AD229"/>
    <mergeCell ref="H227:H228"/>
    <mergeCell ref="H230:I230"/>
    <mergeCell ref="B231:B234"/>
    <mergeCell ref="C231:G232"/>
    <mergeCell ref="H231:H232"/>
    <mergeCell ref="I231:I232"/>
    <mergeCell ref="A233:A234"/>
    <mergeCell ref="I233:I234"/>
    <mergeCell ref="S234:S235"/>
    <mergeCell ref="T234:T235"/>
    <mergeCell ref="M234:Q235"/>
    <mergeCell ref="M236:Q237"/>
    <mergeCell ref="A237:A238"/>
    <mergeCell ref="B237:B240"/>
    <mergeCell ref="A239:A240"/>
    <mergeCell ref="A243:A244"/>
    <mergeCell ref="B243:B246"/>
    <mergeCell ref="A245:A246"/>
    <mergeCell ref="C233:G234"/>
    <mergeCell ref="H233:H234"/>
    <mergeCell ref="J233:J234"/>
    <mergeCell ref="R233:S233"/>
    <mergeCell ref="L234:L237"/>
    <mergeCell ref="R234:R235"/>
    <mergeCell ref="H236:I236"/>
    <mergeCell ref="AG240:AK241"/>
    <mergeCell ref="AG242:AK243"/>
    <mergeCell ref="AL242:AL243"/>
    <mergeCell ref="AM242:AM243"/>
    <mergeCell ref="R236:R237"/>
    <mergeCell ref="S236:S237"/>
    <mergeCell ref="T236:T237"/>
    <mergeCell ref="AL239:AM239"/>
    <mergeCell ref="AF240:AF243"/>
    <mergeCell ref="AL240:AL241"/>
    <mergeCell ref="AM240:AM241"/>
    <mergeCell ref="J245:J246"/>
    <mergeCell ref="R245:S245"/>
    <mergeCell ref="M246:Q247"/>
    <mergeCell ref="R246:R247"/>
    <mergeCell ref="S246:S247"/>
    <mergeCell ref="T246:T247"/>
    <mergeCell ref="C243:G244"/>
    <mergeCell ref="H243:H244"/>
    <mergeCell ref="I243:I244"/>
    <mergeCell ref="J243:J244"/>
    <mergeCell ref="C245:G246"/>
    <mergeCell ref="H245:H246"/>
    <mergeCell ref="I245:I246"/>
    <mergeCell ref="C249:G250"/>
    <mergeCell ref="C251:G252"/>
    <mergeCell ref="A255:A256"/>
    <mergeCell ref="B255:B258"/>
    <mergeCell ref="C255:G256"/>
    <mergeCell ref="A257:A258"/>
    <mergeCell ref="C257:G258"/>
    <mergeCell ref="I251:I252"/>
    <mergeCell ref="H254:I254"/>
    <mergeCell ref="H255:H256"/>
    <mergeCell ref="I255:I256"/>
    <mergeCell ref="J255:J256"/>
    <mergeCell ref="H257:H258"/>
    <mergeCell ref="I257:I258"/>
    <mergeCell ref="M260:Q261"/>
    <mergeCell ref="R260:R261"/>
    <mergeCell ref="J257:J258"/>
    <mergeCell ref="L258:L261"/>
    <mergeCell ref="M258:Q259"/>
    <mergeCell ref="R258:R259"/>
    <mergeCell ref="S258:S259"/>
    <mergeCell ref="T258:T259"/>
    <mergeCell ref="H260:I260"/>
    <mergeCell ref="C263:G264"/>
    <mergeCell ref="H263:H264"/>
    <mergeCell ref="A267:AN267"/>
    <mergeCell ref="S260:S261"/>
    <mergeCell ref="T260:T261"/>
    <mergeCell ref="B261:B264"/>
    <mergeCell ref="C261:G262"/>
    <mergeCell ref="H261:H262"/>
    <mergeCell ref="I261:I262"/>
    <mergeCell ref="J261:J262"/>
    <mergeCell ref="J270:K271"/>
    <mergeCell ref="J272:K273"/>
    <mergeCell ref="J275:K276"/>
    <mergeCell ref="J282:K283"/>
    <mergeCell ref="L282:L285"/>
    <mergeCell ref="J284:K285"/>
    <mergeCell ref="I263:I264"/>
    <mergeCell ref="J263:J264"/>
    <mergeCell ref="R269:S269"/>
    <mergeCell ref="L270:L273"/>
    <mergeCell ref="M270:Q271"/>
    <mergeCell ref="R270:R271"/>
    <mergeCell ref="S270:S271"/>
    <mergeCell ref="S272:S273"/>
    <mergeCell ref="W276:AA277"/>
    <mergeCell ref="W278:AA279"/>
    <mergeCell ref="AB278:AB279"/>
    <mergeCell ref="AC278:AC279"/>
    <mergeCell ref="R281:S281"/>
    <mergeCell ref="M282:Q283"/>
    <mergeCell ref="R282:R283"/>
    <mergeCell ref="S282:S283"/>
    <mergeCell ref="T282:T283"/>
    <mergeCell ref="M284:Q285"/>
    <mergeCell ref="R284:R285"/>
    <mergeCell ref="S284:S285"/>
    <mergeCell ref="M272:Q273"/>
    <mergeCell ref="R272:R273"/>
    <mergeCell ref="T272:T273"/>
    <mergeCell ref="AB275:AC275"/>
    <mergeCell ref="V276:V279"/>
    <mergeCell ref="AB276:AB277"/>
    <mergeCell ref="AC276:AC277"/>
    <mergeCell ref="C237:G238"/>
    <mergeCell ref="H237:H238"/>
    <mergeCell ref="I237:I238"/>
    <mergeCell ref="J237:J238"/>
    <mergeCell ref="C239:G240"/>
    <mergeCell ref="H239:H240"/>
    <mergeCell ref="J239:J240"/>
    <mergeCell ref="I239:I240"/>
    <mergeCell ref="H242:I242"/>
    <mergeCell ref="L246:L249"/>
    <mergeCell ref="M248:Q249"/>
    <mergeCell ref="R248:R249"/>
    <mergeCell ref="S248:S249"/>
    <mergeCell ref="T248:T249"/>
    <mergeCell ref="H248:I248"/>
    <mergeCell ref="A249:A250"/>
    <mergeCell ref="B249:B252"/>
    <mergeCell ref="H249:H250"/>
    <mergeCell ref="I249:I250"/>
    <mergeCell ref="J249:J250"/>
    <mergeCell ref="A251:A252"/>
    <mergeCell ref="J251:J252"/>
    <mergeCell ref="W254:AA255"/>
    <mergeCell ref="AB254:AB255"/>
    <mergeCell ref="R257:S257"/>
    <mergeCell ref="AC254:AC255"/>
    <mergeCell ref="AD254:AD255"/>
    <mergeCell ref="H251:H252"/>
    <mergeCell ref="AB251:AC251"/>
    <mergeCell ref="V252:V255"/>
    <mergeCell ref="W252:AA253"/>
    <mergeCell ref="AB252:AB253"/>
    <mergeCell ref="AC252:AC253"/>
    <mergeCell ref="AD252:AD253"/>
    <mergeCell ref="A261:A262"/>
    <mergeCell ref="A263:A264"/>
    <mergeCell ref="W179:AA180"/>
    <mergeCell ref="W181:AA182"/>
    <mergeCell ref="S175:S176"/>
    <mergeCell ref="T175:T176"/>
    <mergeCell ref="AB178:AC178"/>
    <mergeCell ref="V179:V182"/>
    <mergeCell ref="AB179:AB180"/>
    <mergeCell ref="AC179:AC180"/>
    <mergeCell ref="AD179:AD180"/>
    <mergeCell ref="AD181:AD182"/>
    <mergeCell ref="AG153:AK153"/>
    <mergeCell ref="AG154:AK154"/>
    <mergeCell ref="AG155:AK155"/>
    <mergeCell ref="AL155:AM155"/>
    <mergeCell ref="AG157:AK157"/>
    <mergeCell ref="AG158:AK158"/>
    <mergeCell ref="AL159:AM159"/>
    <mergeCell ref="AG159:AK159"/>
    <mergeCell ref="AG161:AK161"/>
    <mergeCell ref="AG162:AK162"/>
    <mergeCell ref="AG163:AK163"/>
    <mergeCell ref="AG164:AK164"/>
    <mergeCell ref="A167:AN167"/>
    <mergeCell ref="H169:I169"/>
    <mergeCell ref="A170:A171"/>
    <mergeCell ref="B170:B173"/>
    <mergeCell ref="C170:G171"/>
    <mergeCell ref="H170:H171"/>
    <mergeCell ref="I170:I171"/>
    <mergeCell ref="J170:J171"/>
    <mergeCell ref="A172:A173"/>
    <mergeCell ref="I172:I173"/>
    <mergeCell ref="H175:I175"/>
    <mergeCell ref="I176:I177"/>
    <mergeCell ref="J176:J177"/>
    <mergeCell ref="H181:I181"/>
    <mergeCell ref="M175:Q176"/>
    <mergeCell ref="R175:R176"/>
    <mergeCell ref="J172:J173"/>
    <mergeCell ref="R172:S172"/>
    <mergeCell ref="L173:L176"/>
    <mergeCell ref="M173:Q174"/>
    <mergeCell ref="R173:R174"/>
    <mergeCell ref="S173:S174"/>
    <mergeCell ref="T173:T174"/>
    <mergeCell ref="A182:A183"/>
    <mergeCell ref="A184:A185"/>
    <mergeCell ref="AB181:AB182"/>
    <mergeCell ref="AC181:AC182"/>
    <mergeCell ref="B182:B185"/>
    <mergeCell ref="C182:G183"/>
    <mergeCell ref="H182:H183"/>
    <mergeCell ref="I182:I183"/>
    <mergeCell ref="J182:J183"/>
    <mergeCell ref="R184:S184"/>
    <mergeCell ref="M185:Q186"/>
    <mergeCell ref="M187:Q188"/>
    <mergeCell ref="R187:R188"/>
    <mergeCell ref="S187:S188"/>
    <mergeCell ref="I184:I185"/>
    <mergeCell ref="J184:J185"/>
    <mergeCell ref="L185:L188"/>
    <mergeCell ref="R185:R186"/>
    <mergeCell ref="S185:S186"/>
    <mergeCell ref="T185:T186"/>
    <mergeCell ref="H187:I187"/>
    <mergeCell ref="T187:T188"/>
    <mergeCell ref="A188:A189"/>
    <mergeCell ref="A190:A191"/>
    <mergeCell ref="C190:G191"/>
    <mergeCell ref="H190:H191"/>
    <mergeCell ref="C184:G185"/>
    <mergeCell ref="H184:H185"/>
    <mergeCell ref="B188:B191"/>
    <mergeCell ref="C188:G189"/>
    <mergeCell ref="H188:H189"/>
    <mergeCell ref="I188:I189"/>
    <mergeCell ref="J188:J189"/>
    <mergeCell ref="M199:Q200"/>
    <mergeCell ref="R199:R200"/>
    <mergeCell ref="V203:V206"/>
    <mergeCell ref="H205:I205"/>
    <mergeCell ref="W205:AA206"/>
    <mergeCell ref="AB205:AB206"/>
    <mergeCell ref="AC205:AC206"/>
    <mergeCell ref="AD205:AD206"/>
    <mergeCell ref="J196:J197"/>
    <mergeCell ref="R196:S196"/>
    <mergeCell ref="L197:L200"/>
    <mergeCell ref="M197:Q198"/>
    <mergeCell ref="R197:R198"/>
    <mergeCell ref="S197:S198"/>
    <mergeCell ref="T197:T198"/>
    <mergeCell ref="AG191:AK192"/>
    <mergeCell ref="AG193:AK194"/>
    <mergeCell ref="AL193:AL194"/>
    <mergeCell ref="AM193:AM194"/>
    <mergeCell ref="I190:I191"/>
    <mergeCell ref="J190:J191"/>
    <mergeCell ref="AL190:AM190"/>
    <mergeCell ref="AF191:AF194"/>
    <mergeCell ref="AL191:AL192"/>
    <mergeCell ref="AM191:AM192"/>
    <mergeCell ref="H193:I193"/>
    <mergeCell ref="A194:A195"/>
    <mergeCell ref="B194:B197"/>
    <mergeCell ref="C194:G195"/>
    <mergeCell ref="H194:H195"/>
    <mergeCell ref="I194:I195"/>
    <mergeCell ref="J194:J195"/>
    <mergeCell ref="A196:A197"/>
    <mergeCell ref="I196:I197"/>
    <mergeCell ref="H199:I199"/>
    <mergeCell ref="I200:I201"/>
    <mergeCell ref="J200:J201"/>
    <mergeCell ref="S199:S200"/>
    <mergeCell ref="T199:T200"/>
    <mergeCell ref="C196:G197"/>
    <mergeCell ref="H196:H197"/>
    <mergeCell ref="A200:A201"/>
    <mergeCell ref="B200:B203"/>
    <mergeCell ref="C200:G201"/>
    <mergeCell ref="H200:H201"/>
    <mergeCell ref="A202:A203"/>
    <mergeCell ref="AC203:AC204"/>
    <mergeCell ref="AD203:AD204"/>
    <mergeCell ref="AF212:AF215"/>
    <mergeCell ref="C202:G203"/>
    <mergeCell ref="H202:H203"/>
    <mergeCell ref="I202:I203"/>
    <mergeCell ref="J202:J203"/>
    <mergeCell ref="AB202:AC202"/>
    <mergeCell ref="W203:AA204"/>
    <mergeCell ref="AB203:AB204"/>
    <mergeCell ref="A206:A207"/>
    <mergeCell ref="B206:B209"/>
    <mergeCell ref="C206:G207"/>
    <mergeCell ref="H206:H207"/>
    <mergeCell ref="I206:I207"/>
    <mergeCell ref="J206:J207"/>
    <mergeCell ref="A208:A209"/>
    <mergeCell ref="I208:I209"/>
    <mergeCell ref="H211:I211"/>
    <mergeCell ref="I212:I213"/>
    <mergeCell ref="J212:J213"/>
    <mergeCell ref="I214:I215"/>
    <mergeCell ref="J214:J215"/>
    <mergeCell ref="M211:Q212"/>
    <mergeCell ref="R211:R212"/>
    <mergeCell ref="J208:J209"/>
    <mergeCell ref="R208:S208"/>
    <mergeCell ref="L209:L212"/>
    <mergeCell ref="M209:Q210"/>
    <mergeCell ref="R209:R210"/>
    <mergeCell ref="S209:S210"/>
    <mergeCell ref="T209:T210"/>
    <mergeCell ref="AL214:AL215"/>
    <mergeCell ref="AM214:AM215"/>
    <mergeCell ref="S211:S212"/>
    <mergeCell ref="T211:T212"/>
    <mergeCell ref="AL211:AM211"/>
    <mergeCell ref="AG212:AK213"/>
    <mergeCell ref="AL212:AL213"/>
    <mergeCell ref="AM212:AM213"/>
    <mergeCell ref="AG214:AK215"/>
    <mergeCell ref="C208:G209"/>
    <mergeCell ref="H208:H209"/>
    <mergeCell ref="A212:A213"/>
    <mergeCell ref="B212:B215"/>
    <mergeCell ref="C212:G213"/>
    <mergeCell ref="H212:H213"/>
    <mergeCell ref="A214:A215"/>
    <mergeCell ref="I219:I220"/>
    <mergeCell ref="J219:J220"/>
    <mergeCell ref="L222:L225"/>
    <mergeCell ref="H224:I224"/>
    <mergeCell ref="C219:G220"/>
    <mergeCell ref="C221:G222"/>
    <mergeCell ref="M222:Q223"/>
    <mergeCell ref="M224:Q225"/>
    <mergeCell ref="R224:R225"/>
    <mergeCell ref="S224:S225"/>
    <mergeCell ref="T224:T225"/>
    <mergeCell ref="H221:H222"/>
    <mergeCell ref="I221:I222"/>
    <mergeCell ref="J221:J222"/>
    <mergeCell ref="R221:S221"/>
    <mergeCell ref="R222:R223"/>
    <mergeCell ref="S222:S223"/>
    <mergeCell ref="T222:T223"/>
    <mergeCell ref="C214:G215"/>
    <mergeCell ref="H214:H215"/>
    <mergeCell ref="H218:I218"/>
    <mergeCell ref="A219:A220"/>
    <mergeCell ref="B219:B222"/>
    <mergeCell ref="H219:H220"/>
    <mergeCell ref="A221:A222"/>
    <mergeCell ref="I227:I228"/>
    <mergeCell ref="J227:J228"/>
  </mergeCells>
  <conditionalFormatting sqref="A1:AN286">
    <cfRule type="cellIs" dxfId="0" priority="1" operator="equal">
      <formula>"Office"</formula>
    </cfRule>
  </conditionalFormatting>
  <printOptions gridLines="1" horizontalCentered="1"/>
  <pageMargins bottom="2.21420418270812" footer="0.0" header="0.0" left="0.25" right="0.25" top="1.2346554506773613"/>
  <pageSetup fitToHeight="0" paperSize="8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EA7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343" t="s">
        <v>100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6"/>
      <c r="U1" s="347"/>
      <c r="V1" s="347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5"/>
    </row>
    <row r="2" ht="27.0" customHeight="1">
      <c r="A2" s="6" t="s">
        <v>1056</v>
      </c>
    </row>
    <row r="3" ht="27.0" customHeight="1">
      <c r="A3" s="7" t="s">
        <v>1057</v>
      </c>
    </row>
    <row r="4" ht="27.0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8"/>
      <c r="T4" s="341"/>
      <c r="U4" s="341"/>
      <c r="V4" s="349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</row>
    <row r="5" ht="27.0" customHeight="1">
      <c r="A5" s="11" t="s">
        <v>3</v>
      </c>
    </row>
    <row r="6" ht="27.0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</row>
    <row r="7" ht="27.0" customHeight="1">
      <c r="A7" s="341"/>
      <c r="B7" s="341"/>
      <c r="C7" s="341"/>
      <c r="D7" s="341"/>
      <c r="E7" s="341"/>
      <c r="F7" s="341"/>
      <c r="G7" s="12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1058</v>
      </c>
      <c r="P7" s="15"/>
      <c r="Q7" s="15"/>
      <c r="R7" s="15"/>
      <c r="S7" s="13"/>
      <c r="T7" s="350"/>
      <c r="U7" s="351"/>
      <c r="V7" s="12" t="s">
        <v>4</v>
      </c>
      <c r="W7" s="13"/>
      <c r="X7" s="14" t="s">
        <v>5</v>
      </c>
      <c r="Y7" s="15"/>
      <c r="Z7" s="15"/>
      <c r="AA7" s="15"/>
      <c r="AB7" s="13"/>
      <c r="AC7" s="16" t="s">
        <v>1058</v>
      </c>
      <c r="AD7" s="15"/>
      <c r="AE7" s="15"/>
      <c r="AF7" s="15"/>
      <c r="AG7" s="15"/>
      <c r="AH7" s="13"/>
      <c r="AI7" s="341"/>
      <c r="AJ7" s="341"/>
      <c r="AK7" s="341"/>
      <c r="AL7" s="341"/>
      <c r="AM7" s="341"/>
      <c r="AN7" s="341"/>
    </row>
    <row r="8" ht="27.0" customHeight="1">
      <c r="A8" s="341"/>
      <c r="B8" s="341"/>
      <c r="C8" s="341"/>
      <c r="D8" s="341"/>
      <c r="E8" s="341"/>
      <c r="F8" s="352"/>
      <c r="G8" s="353" t="s">
        <v>138</v>
      </c>
      <c r="I8" s="26" t="s">
        <v>1059</v>
      </c>
      <c r="O8" s="26" t="s">
        <v>1060</v>
      </c>
      <c r="S8" s="22"/>
      <c r="T8" s="357"/>
      <c r="U8" s="358"/>
      <c r="V8" s="359" t="s">
        <v>15</v>
      </c>
      <c r="X8" s="26" t="s">
        <v>1061</v>
      </c>
      <c r="AC8" s="26" t="s">
        <v>1062</v>
      </c>
      <c r="AH8" s="22"/>
      <c r="AI8" s="341"/>
      <c r="AJ8" s="341"/>
      <c r="AK8" s="341"/>
      <c r="AL8" s="341"/>
      <c r="AM8" s="341"/>
      <c r="AN8" s="341"/>
    </row>
    <row r="9" ht="27.0" customHeight="1">
      <c r="A9" s="341"/>
      <c r="B9" s="341"/>
      <c r="C9" s="341"/>
      <c r="D9" s="341"/>
      <c r="E9" s="341"/>
      <c r="F9" s="352"/>
      <c r="G9" s="360" t="s">
        <v>142</v>
      </c>
      <c r="I9" s="31" t="s">
        <v>1063</v>
      </c>
      <c r="O9" s="31" t="s">
        <v>1064</v>
      </c>
      <c r="S9" s="29"/>
      <c r="T9" s="357"/>
      <c r="U9" s="358"/>
      <c r="V9" s="364" t="s">
        <v>122</v>
      </c>
      <c r="X9" s="31" t="s">
        <v>1065</v>
      </c>
      <c r="AC9" s="31" t="s">
        <v>1066</v>
      </c>
      <c r="AH9" s="29"/>
      <c r="AI9" s="341"/>
      <c r="AJ9" s="341"/>
      <c r="AK9" s="341"/>
      <c r="AL9" s="341"/>
      <c r="AM9" s="341"/>
      <c r="AN9" s="341"/>
    </row>
    <row r="10" ht="27.0" customHeight="1">
      <c r="A10" s="341"/>
      <c r="B10" s="341"/>
      <c r="C10" s="341"/>
      <c r="D10" s="341"/>
      <c r="E10" s="341"/>
      <c r="F10" s="352"/>
      <c r="G10" s="353" t="s">
        <v>31</v>
      </c>
      <c r="I10" s="26" t="s">
        <v>1067</v>
      </c>
      <c r="O10" s="26" t="s">
        <v>1068</v>
      </c>
      <c r="S10" s="22"/>
      <c r="T10" s="357"/>
      <c r="U10" s="358"/>
      <c r="V10" s="359" t="s">
        <v>112</v>
      </c>
      <c r="X10" s="26" t="s">
        <v>1069</v>
      </c>
      <c r="AC10" s="26" t="s">
        <v>1068</v>
      </c>
      <c r="AH10" s="22"/>
      <c r="AI10" s="341"/>
      <c r="AJ10" s="341"/>
      <c r="AK10" s="341"/>
      <c r="AL10" s="341"/>
      <c r="AM10" s="341"/>
      <c r="AN10" s="341"/>
    </row>
    <row r="11" ht="27.0" customHeight="1">
      <c r="A11" s="341"/>
      <c r="B11" s="341"/>
      <c r="C11" s="341"/>
      <c r="D11" s="341"/>
      <c r="E11" s="341"/>
      <c r="F11" s="352"/>
      <c r="G11" s="360" t="s">
        <v>157</v>
      </c>
      <c r="I11" s="31" t="s">
        <v>1070</v>
      </c>
      <c r="O11" s="31" t="s">
        <v>1068</v>
      </c>
      <c r="S11" s="29"/>
      <c r="T11" s="357"/>
      <c r="U11" s="358"/>
      <c r="V11" s="364" t="s">
        <v>13</v>
      </c>
      <c r="X11" s="31" t="s">
        <v>1071</v>
      </c>
      <c r="AC11" s="31" t="s">
        <v>1072</v>
      </c>
      <c r="AH11" s="29"/>
      <c r="AI11" s="341"/>
      <c r="AJ11" s="341"/>
      <c r="AK11" s="341"/>
      <c r="AL11" s="341"/>
      <c r="AM11" s="341"/>
      <c r="AN11" s="341"/>
    </row>
    <row r="12" ht="27.0" customHeight="1">
      <c r="A12" s="341"/>
      <c r="B12" s="341"/>
      <c r="C12" s="341"/>
      <c r="D12" s="341"/>
      <c r="E12" s="341"/>
      <c r="F12" s="352"/>
      <c r="G12" s="353" t="s">
        <v>10</v>
      </c>
      <c r="I12" s="26" t="s">
        <v>1073</v>
      </c>
      <c r="O12" s="26" t="s">
        <v>1074</v>
      </c>
      <c r="S12" s="22"/>
      <c r="T12" s="357"/>
      <c r="U12" s="358"/>
      <c r="V12" s="359" t="s">
        <v>140</v>
      </c>
      <c r="X12" s="26" t="s">
        <v>1075</v>
      </c>
      <c r="AC12" s="26" t="s">
        <v>1072</v>
      </c>
      <c r="AH12" s="22"/>
      <c r="AI12" s="341"/>
      <c r="AJ12" s="341"/>
      <c r="AK12" s="341"/>
      <c r="AL12" s="341"/>
      <c r="AM12" s="341"/>
      <c r="AN12" s="341"/>
    </row>
    <row r="13" ht="27.0" customHeight="1">
      <c r="A13" s="341"/>
      <c r="B13" s="341"/>
      <c r="C13" s="341"/>
      <c r="D13" s="341"/>
      <c r="E13" s="341"/>
      <c r="F13" s="352"/>
      <c r="G13" s="360" t="s">
        <v>40</v>
      </c>
      <c r="I13" s="31" t="s">
        <v>1076</v>
      </c>
      <c r="O13" s="31" t="s">
        <v>1077</v>
      </c>
      <c r="S13" s="29"/>
      <c r="T13" s="357"/>
      <c r="U13" s="358"/>
      <c r="V13" s="364" t="s">
        <v>34</v>
      </c>
      <c r="X13" s="31" t="s">
        <v>1078</v>
      </c>
      <c r="AC13" s="31" t="s">
        <v>1066</v>
      </c>
      <c r="AH13" s="29"/>
      <c r="AI13" s="341"/>
      <c r="AJ13" s="341"/>
      <c r="AK13" s="341"/>
      <c r="AL13" s="341"/>
      <c r="AM13" s="341"/>
      <c r="AN13" s="341"/>
    </row>
    <row r="14" ht="27.0" customHeight="1">
      <c r="A14" s="341"/>
      <c r="B14" s="341"/>
      <c r="C14" s="341"/>
      <c r="D14" s="341"/>
      <c r="E14" s="341"/>
      <c r="F14" s="352"/>
      <c r="G14" s="353" t="s">
        <v>129</v>
      </c>
      <c r="I14" s="26" t="s">
        <v>1079</v>
      </c>
      <c r="O14" s="26" t="s">
        <v>1074</v>
      </c>
      <c r="S14" s="22"/>
      <c r="T14" s="357"/>
      <c r="U14" s="358"/>
      <c r="V14" s="359" t="s">
        <v>104</v>
      </c>
      <c r="X14" s="26" t="s">
        <v>1080</v>
      </c>
      <c r="AC14" s="26" t="s">
        <v>1062</v>
      </c>
      <c r="AH14" s="22"/>
      <c r="AI14" s="341"/>
      <c r="AJ14" s="341"/>
      <c r="AK14" s="341"/>
      <c r="AL14" s="341"/>
      <c r="AM14" s="341"/>
      <c r="AN14" s="341"/>
    </row>
    <row r="15" ht="27.0" customHeight="1">
      <c r="A15" s="341"/>
      <c r="B15" s="341"/>
      <c r="C15" s="341"/>
      <c r="D15" s="341"/>
      <c r="E15" s="341"/>
      <c r="F15" s="352"/>
      <c r="G15" s="360" t="s">
        <v>152</v>
      </c>
      <c r="I15" s="31" t="s">
        <v>1081</v>
      </c>
      <c r="O15" s="31" t="s">
        <v>1082</v>
      </c>
      <c r="S15" s="29"/>
      <c r="T15" s="357"/>
      <c r="U15" s="358"/>
      <c r="V15" s="364" t="s">
        <v>131</v>
      </c>
      <c r="X15" s="31" t="s">
        <v>1083</v>
      </c>
      <c r="AC15" s="31" t="s">
        <v>1084</v>
      </c>
      <c r="AH15" s="29"/>
      <c r="AI15" s="341"/>
      <c r="AJ15" s="341"/>
      <c r="AK15" s="341"/>
      <c r="AL15" s="341"/>
      <c r="AM15" s="341"/>
      <c r="AN15" s="341"/>
    </row>
    <row r="16" ht="27.0" customHeight="1">
      <c r="A16" s="341"/>
      <c r="B16" s="341"/>
      <c r="C16" s="341"/>
      <c r="D16" s="341"/>
      <c r="E16" s="341"/>
      <c r="F16" s="352"/>
      <c r="G16" s="353" t="s">
        <v>18</v>
      </c>
      <c r="I16" s="26" t="s">
        <v>1085</v>
      </c>
      <c r="O16" s="26" t="s">
        <v>1074</v>
      </c>
      <c r="S16" s="22"/>
      <c r="T16" s="357"/>
      <c r="U16" s="358"/>
      <c r="V16" s="359" t="s">
        <v>45</v>
      </c>
      <c r="X16" s="700" t="s">
        <v>777</v>
      </c>
      <c r="AC16" s="32"/>
      <c r="AH16" s="22"/>
      <c r="AI16" s="341"/>
      <c r="AJ16" s="341"/>
      <c r="AK16" s="341"/>
      <c r="AL16" s="341"/>
      <c r="AM16" s="341"/>
      <c r="AN16" s="341"/>
    </row>
    <row r="17" ht="27.0" customHeight="1">
      <c r="A17" s="341"/>
      <c r="B17" s="341"/>
      <c r="C17" s="341"/>
      <c r="D17" s="341"/>
      <c r="E17" s="341"/>
      <c r="F17" s="352"/>
      <c r="G17" s="360" t="s">
        <v>43</v>
      </c>
      <c r="I17" s="31" t="s">
        <v>1086</v>
      </c>
      <c r="O17" s="31" t="s">
        <v>1072</v>
      </c>
      <c r="S17" s="29"/>
      <c r="T17" s="357"/>
      <c r="U17" s="358"/>
      <c r="V17" s="364" t="s">
        <v>29</v>
      </c>
      <c r="X17" s="701" t="s">
        <v>777</v>
      </c>
      <c r="AC17" s="33"/>
      <c r="AH17" s="29"/>
      <c r="AI17" s="341"/>
      <c r="AJ17" s="341"/>
      <c r="AK17" s="341"/>
      <c r="AL17" s="341"/>
      <c r="AM17" s="341"/>
      <c r="AN17" s="341"/>
    </row>
    <row r="18" ht="27.0" customHeight="1">
      <c r="A18" s="341"/>
      <c r="B18" s="341"/>
      <c r="C18" s="341"/>
      <c r="D18" s="341"/>
      <c r="E18" s="341"/>
      <c r="F18" s="352"/>
      <c r="G18" s="353" t="s">
        <v>7</v>
      </c>
      <c r="I18" s="26" t="s">
        <v>1087</v>
      </c>
      <c r="O18" s="26" t="s">
        <v>1062</v>
      </c>
      <c r="S18" s="22"/>
      <c r="T18" s="357"/>
      <c r="U18" s="358"/>
      <c r="V18" s="359" t="s">
        <v>20</v>
      </c>
      <c r="X18" s="700" t="s">
        <v>777</v>
      </c>
      <c r="AC18" s="32"/>
      <c r="AH18" s="22"/>
      <c r="AI18" s="341"/>
      <c r="AJ18" s="341"/>
      <c r="AK18" s="341"/>
      <c r="AL18" s="341"/>
      <c r="AM18" s="341"/>
      <c r="AN18" s="341"/>
    </row>
    <row r="19" ht="27.0" customHeight="1">
      <c r="A19" s="341"/>
      <c r="B19" s="341"/>
      <c r="C19" s="341"/>
      <c r="D19" s="341"/>
      <c r="E19" s="341"/>
      <c r="F19" s="352"/>
      <c r="G19" s="360" t="s">
        <v>144</v>
      </c>
      <c r="I19" s="31" t="s">
        <v>1088</v>
      </c>
      <c r="O19" s="31" t="s">
        <v>1084</v>
      </c>
      <c r="S19" s="29"/>
      <c r="T19" s="357"/>
      <c r="U19" s="358"/>
      <c r="V19" s="364" t="s">
        <v>37</v>
      </c>
      <c r="X19" s="701" t="s">
        <v>777</v>
      </c>
      <c r="AC19" s="33"/>
      <c r="AH19" s="29"/>
      <c r="AI19" s="341"/>
      <c r="AJ19" s="341"/>
      <c r="AK19" s="341"/>
      <c r="AL19" s="341"/>
      <c r="AM19" s="341"/>
      <c r="AN19" s="341"/>
    </row>
    <row r="20" ht="27.0" customHeight="1">
      <c r="A20" s="341"/>
      <c r="B20" s="341"/>
      <c r="C20" s="341"/>
      <c r="D20" s="341"/>
      <c r="E20" s="341"/>
      <c r="F20" s="352"/>
      <c r="G20" s="353" t="s">
        <v>25</v>
      </c>
      <c r="I20" s="26" t="s">
        <v>1089</v>
      </c>
      <c r="O20" s="26" t="s">
        <v>1084</v>
      </c>
      <c r="S20" s="22"/>
      <c r="T20" s="357"/>
      <c r="U20" s="358"/>
      <c r="V20" s="359" t="s">
        <v>127</v>
      </c>
      <c r="X20" s="700" t="s">
        <v>777</v>
      </c>
      <c r="AC20" s="32"/>
      <c r="AH20" s="22"/>
      <c r="AI20" s="341"/>
      <c r="AJ20" s="341"/>
      <c r="AK20" s="341"/>
      <c r="AL20" s="341"/>
      <c r="AM20" s="341"/>
      <c r="AN20" s="341"/>
    </row>
    <row r="21" ht="27.0" customHeight="1">
      <c r="A21" s="341"/>
      <c r="B21" s="341"/>
      <c r="C21" s="341"/>
      <c r="D21" s="341"/>
      <c r="E21" s="341"/>
      <c r="F21" s="352"/>
      <c r="G21" s="360" t="s">
        <v>27</v>
      </c>
      <c r="I21" s="31" t="s">
        <v>1090</v>
      </c>
      <c r="N21" s="361"/>
      <c r="O21" s="31" t="s">
        <v>1091</v>
      </c>
      <c r="S21" s="29"/>
      <c r="T21" s="357"/>
      <c r="U21" s="358"/>
      <c r="V21" s="364" t="s">
        <v>120</v>
      </c>
      <c r="X21" s="701" t="s">
        <v>777</v>
      </c>
      <c r="AC21" s="33"/>
      <c r="AH21" s="29"/>
      <c r="AI21" s="341"/>
      <c r="AJ21" s="341"/>
      <c r="AK21" s="341"/>
      <c r="AL21" s="341"/>
      <c r="AM21" s="341"/>
      <c r="AN21" s="341"/>
    </row>
    <row r="22" ht="27.0" customHeight="1">
      <c r="A22" s="341"/>
      <c r="B22" s="341"/>
      <c r="C22" s="341"/>
      <c r="D22" s="341"/>
      <c r="E22" s="341"/>
      <c r="F22" s="352"/>
      <c r="G22" s="353" t="s">
        <v>22</v>
      </c>
      <c r="I22" s="26" t="s">
        <v>1092</v>
      </c>
      <c r="O22" s="26" t="s">
        <v>1093</v>
      </c>
      <c r="S22" s="22"/>
      <c r="T22" s="357"/>
      <c r="U22" s="358"/>
      <c r="V22" s="359" t="s">
        <v>118</v>
      </c>
      <c r="X22" s="700" t="s">
        <v>777</v>
      </c>
      <c r="AC22" s="32"/>
      <c r="AH22" s="22"/>
      <c r="AI22" s="341"/>
      <c r="AJ22" s="341"/>
      <c r="AK22" s="341"/>
      <c r="AL22" s="341"/>
      <c r="AM22" s="341"/>
      <c r="AN22" s="341"/>
    </row>
    <row r="23" ht="27.0" customHeight="1">
      <c r="A23" s="341"/>
      <c r="B23" s="341"/>
      <c r="C23" s="341"/>
      <c r="D23" s="341"/>
      <c r="E23" s="341"/>
      <c r="F23" s="352"/>
      <c r="G23" s="360" t="s">
        <v>147</v>
      </c>
      <c r="I23" s="31" t="s">
        <v>1094</v>
      </c>
      <c r="N23" s="361"/>
      <c r="O23" s="31" t="s">
        <v>1066</v>
      </c>
      <c r="S23" s="29"/>
      <c r="T23" s="357"/>
      <c r="U23" s="358"/>
      <c r="V23" s="364" t="s">
        <v>154</v>
      </c>
      <c r="X23" s="701" t="s">
        <v>777</v>
      </c>
      <c r="AC23" s="33"/>
      <c r="AH23" s="29"/>
      <c r="AI23" s="341"/>
      <c r="AJ23" s="341"/>
      <c r="AK23" s="341"/>
      <c r="AL23" s="341"/>
      <c r="AM23" s="341"/>
      <c r="AN23" s="341"/>
    </row>
    <row r="24" ht="27.0" hidden="1" customHeight="1">
      <c r="A24" s="341"/>
      <c r="B24" s="341"/>
      <c r="C24" s="341"/>
      <c r="D24" s="341"/>
      <c r="E24" s="352" t="s">
        <v>47</v>
      </c>
      <c r="F24" s="352">
        <v>17.0</v>
      </c>
      <c r="G24" s="20" t="str">
        <f t="shared" ref="G24:G39" si="1">V8</f>
        <v>2C</v>
      </c>
      <c r="I24" s="357" t="str">
        <f t="shared" ref="I24:I39" si="2">X8</f>
        <v>NESMOZ LYANNAZ Jules</v>
      </c>
      <c r="O24" s="357" t="str">
        <f t="shared" ref="O24:O39" si="3">AC8</f>
        <v>AIN</v>
      </c>
      <c r="S24" s="22"/>
      <c r="T24" s="357"/>
      <c r="U24" s="358"/>
      <c r="V24" s="35"/>
      <c r="X24" s="357"/>
      <c r="AC24" s="357"/>
      <c r="AH24" s="22"/>
      <c r="AI24" s="341"/>
      <c r="AJ24" s="341"/>
      <c r="AK24" s="341"/>
      <c r="AL24" s="341"/>
      <c r="AM24" s="341"/>
      <c r="AN24" s="341"/>
    </row>
    <row r="25" ht="27.0" hidden="1" customHeight="1">
      <c r="A25" s="341"/>
      <c r="B25" s="341"/>
      <c r="C25" s="341"/>
      <c r="D25" s="341"/>
      <c r="E25" s="352" t="s">
        <v>47</v>
      </c>
      <c r="F25" s="352">
        <v>18.0</v>
      </c>
      <c r="G25" s="27" t="str">
        <f t="shared" si="1"/>
        <v>8B</v>
      </c>
      <c r="I25" s="365" t="str">
        <f t="shared" si="2"/>
        <v>NICOLAS Valentin</v>
      </c>
      <c r="O25" s="365" t="str">
        <f t="shared" si="3"/>
        <v>ARD</v>
      </c>
      <c r="S25" s="29"/>
      <c r="T25" s="357"/>
      <c r="U25" s="358"/>
      <c r="V25" s="36"/>
      <c r="X25" s="365"/>
      <c r="AC25" s="365"/>
      <c r="AH25" s="29"/>
      <c r="AI25" s="341"/>
      <c r="AJ25" s="341"/>
      <c r="AK25" s="341"/>
      <c r="AL25" s="341"/>
      <c r="AM25" s="341"/>
      <c r="AN25" s="341"/>
    </row>
    <row r="26" ht="27.0" hidden="1" customHeight="1">
      <c r="A26" s="341"/>
      <c r="B26" s="341"/>
      <c r="C26" s="341"/>
      <c r="D26" s="341"/>
      <c r="E26" s="352" t="s">
        <v>47</v>
      </c>
      <c r="F26" s="352">
        <v>19.0</v>
      </c>
      <c r="G26" s="20" t="str">
        <f t="shared" si="1"/>
        <v>7B</v>
      </c>
      <c r="I26" s="357" t="str">
        <f t="shared" si="2"/>
        <v>PEYRARD Jules</v>
      </c>
      <c r="O26" s="357" t="str">
        <f t="shared" si="3"/>
        <v>ISE</v>
      </c>
      <c r="S26" s="22"/>
      <c r="T26" s="357"/>
      <c r="U26" s="358"/>
      <c r="V26" s="35"/>
      <c r="X26" s="357"/>
      <c r="AC26" s="357"/>
      <c r="AH26" s="22"/>
      <c r="AI26" s="341"/>
      <c r="AJ26" s="341"/>
      <c r="AK26" s="341"/>
      <c r="AL26" s="341"/>
      <c r="AM26" s="341"/>
      <c r="AN26" s="341"/>
    </row>
    <row r="27" ht="27.0" hidden="1" customHeight="1">
      <c r="A27" s="341"/>
      <c r="B27" s="341"/>
      <c r="C27" s="341"/>
      <c r="D27" s="341"/>
      <c r="E27" s="352" t="s">
        <v>47</v>
      </c>
      <c r="F27" s="352">
        <v>20.0</v>
      </c>
      <c r="G27" s="27" t="str">
        <f t="shared" si="1"/>
        <v>3A</v>
      </c>
      <c r="I27" s="365" t="str">
        <f t="shared" si="2"/>
        <v>POMMIER Loris</v>
      </c>
      <c r="O27" s="365" t="str">
        <f t="shared" si="3"/>
        <v>PACA</v>
      </c>
      <c r="S27" s="29"/>
      <c r="T27" s="357"/>
      <c r="U27" s="358"/>
      <c r="V27" s="36"/>
      <c r="X27" s="365"/>
      <c r="AC27" s="365"/>
      <c r="AH27" s="29"/>
      <c r="AI27" s="341"/>
      <c r="AJ27" s="341"/>
      <c r="AK27" s="341"/>
      <c r="AL27" s="341"/>
      <c r="AM27" s="341"/>
      <c r="AN27" s="341"/>
    </row>
    <row r="28" ht="27.0" hidden="1" customHeight="1">
      <c r="A28" s="341"/>
      <c r="B28" s="341"/>
      <c r="C28" s="341"/>
      <c r="D28" s="341"/>
      <c r="E28" s="352" t="s">
        <v>47</v>
      </c>
      <c r="F28" s="352">
        <v>21.0</v>
      </c>
      <c r="G28" s="20" t="str">
        <f t="shared" si="1"/>
        <v>5B</v>
      </c>
      <c r="I28" s="357" t="str">
        <f t="shared" si="2"/>
        <v>ROEHRIG Eliott</v>
      </c>
      <c r="O28" s="357" t="str">
        <f t="shared" si="3"/>
        <v>PACA</v>
      </c>
      <c r="S28" s="22"/>
      <c r="T28" s="357"/>
      <c r="U28" s="358"/>
      <c r="V28" s="35"/>
      <c r="X28" s="357"/>
      <c r="AC28" s="357"/>
      <c r="AH28" s="22"/>
      <c r="AI28" s="341"/>
      <c r="AJ28" s="341"/>
      <c r="AK28" s="341"/>
      <c r="AL28" s="341"/>
      <c r="AM28" s="341"/>
      <c r="AN28" s="341"/>
    </row>
    <row r="29" ht="27.0" hidden="1" customHeight="1">
      <c r="A29" s="341"/>
      <c r="B29" s="341"/>
      <c r="C29" s="341"/>
      <c r="D29" s="341"/>
      <c r="E29" s="352" t="s">
        <v>47</v>
      </c>
      <c r="F29" s="352">
        <v>22.0</v>
      </c>
      <c r="G29" s="27" t="str">
        <f t="shared" si="1"/>
        <v>1B</v>
      </c>
      <c r="I29" s="365" t="str">
        <f t="shared" si="2"/>
        <v>SAROUL Romain</v>
      </c>
      <c r="O29" s="365" t="str">
        <f t="shared" si="3"/>
        <v>ARD</v>
      </c>
      <c r="S29" s="29"/>
      <c r="T29" s="357"/>
      <c r="U29" s="358"/>
      <c r="V29" s="36"/>
      <c r="X29" s="365"/>
      <c r="AC29" s="365"/>
      <c r="AH29" s="29"/>
      <c r="AI29" s="341"/>
      <c r="AJ29" s="341"/>
      <c r="AK29" s="341"/>
      <c r="AL29" s="341"/>
      <c r="AM29" s="341"/>
      <c r="AN29" s="341"/>
    </row>
    <row r="30" ht="27.0" hidden="1" customHeight="1">
      <c r="A30" s="341"/>
      <c r="B30" s="341"/>
      <c r="C30" s="341"/>
      <c r="D30" s="341"/>
      <c r="E30" s="352" t="s">
        <v>47</v>
      </c>
      <c r="F30" s="352">
        <v>23.0</v>
      </c>
      <c r="G30" s="20" t="str">
        <f t="shared" si="1"/>
        <v>6B</v>
      </c>
      <c r="I30" s="357" t="str">
        <f t="shared" si="2"/>
        <v>SERVERIN Nathan</v>
      </c>
      <c r="O30" s="357" t="str">
        <f t="shared" si="3"/>
        <v>AIN</v>
      </c>
      <c r="S30" s="22"/>
      <c r="T30" s="357"/>
      <c r="U30" s="358"/>
      <c r="V30" s="35"/>
      <c r="X30" s="357"/>
      <c r="AC30" s="357"/>
      <c r="AH30" s="22"/>
      <c r="AI30" s="341"/>
      <c r="AJ30" s="341"/>
      <c r="AK30" s="341"/>
      <c r="AL30" s="341"/>
      <c r="AM30" s="341"/>
      <c r="AN30" s="341"/>
    </row>
    <row r="31" ht="27.0" hidden="1" customHeight="1">
      <c r="A31" s="341"/>
      <c r="B31" s="341"/>
      <c r="C31" s="341"/>
      <c r="D31" s="341"/>
      <c r="E31" s="352" t="s">
        <v>47</v>
      </c>
      <c r="F31" s="352">
        <v>24.0</v>
      </c>
      <c r="G31" s="27" t="str">
        <f t="shared" si="1"/>
        <v>8A</v>
      </c>
      <c r="I31" s="365" t="str">
        <f t="shared" si="2"/>
        <v>VIALADE Cilian</v>
      </c>
      <c r="O31" s="365" t="str">
        <f t="shared" si="3"/>
        <v>OCC</v>
      </c>
      <c r="S31" s="29"/>
      <c r="T31" s="357"/>
      <c r="U31" s="358"/>
      <c r="V31" s="36"/>
      <c r="X31" s="365"/>
      <c r="AC31" s="365"/>
      <c r="AH31" s="29"/>
      <c r="AI31" s="341"/>
      <c r="AJ31" s="341"/>
      <c r="AK31" s="341"/>
      <c r="AL31" s="341"/>
      <c r="AM31" s="341"/>
      <c r="AN31" s="341"/>
    </row>
    <row r="32" ht="27.0" hidden="1" customHeight="1">
      <c r="A32" s="341"/>
      <c r="B32" s="341"/>
      <c r="C32" s="341"/>
      <c r="D32" s="341"/>
      <c r="E32" s="352" t="s">
        <v>47</v>
      </c>
      <c r="F32" s="352">
        <v>25.0</v>
      </c>
      <c r="G32" s="20" t="str">
        <f t="shared" si="1"/>
        <v>1D</v>
      </c>
      <c r="I32" s="357" t="str">
        <f t="shared" si="2"/>
        <v>Office</v>
      </c>
      <c r="O32" s="357" t="str">
        <f t="shared" si="3"/>
        <v/>
      </c>
      <c r="S32" s="22"/>
      <c r="T32" s="357"/>
      <c r="U32" s="358"/>
      <c r="V32" s="35"/>
      <c r="X32" s="357"/>
      <c r="AC32" s="357"/>
      <c r="AH32" s="22"/>
      <c r="AI32" s="341"/>
      <c r="AJ32" s="341"/>
      <c r="AK32" s="341"/>
      <c r="AL32" s="341"/>
      <c r="AM32" s="341"/>
      <c r="AN32" s="341"/>
    </row>
    <row r="33" ht="27.0" hidden="1" customHeight="1">
      <c r="A33" s="341"/>
      <c r="B33" s="341"/>
      <c r="C33" s="341"/>
      <c r="D33" s="341"/>
      <c r="E33" s="352" t="s">
        <v>47</v>
      </c>
      <c r="F33" s="352">
        <v>26.0</v>
      </c>
      <c r="G33" s="27" t="str">
        <f t="shared" si="1"/>
        <v>2D</v>
      </c>
      <c r="I33" s="365" t="str">
        <f t="shared" si="2"/>
        <v>Office</v>
      </c>
      <c r="O33" s="365" t="str">
        <f t="shared" si="3"/>
        <v/>
      </c>
      <c r="S33" s="29"/>
      <c r="T33" s="357"/>
      <c r="U33" s="358"/>
      <c r="V33" s="36"/>
      <c r="X33" s="365"/>
      <c r="AC33" s="365"/>
      <c r="AH33" s="29"/>
      <c r="AI33" s="341"/>
      <c r="AJ33" s="341"/>
      <c r="AK33" s="341"/>
      <c r="AL33" s="341"/>
      <c r="AM33" s="341"/>
      <c r="AN33" s="341"/>
    </row>
    <row r="34" ht="27.0" hidden="1" customHeight="1">
      <c r="A34" s="341"/>
      <c r="B34" s="341"/>
      <c r="C34" s="341"/>
      <c r="D34" s="341"/>
      <c r="E34" s="352" t="s">
        <v>47</v>
      </c>
      <c r="F34" s="352">
        <v>27.0</v>
      </c>
      <c r="G34" s="20" t="str">
        <f t="shared" si="1"/>
        <v>3D</v>
      </c>
      <c r="I34" s="357" t="str">
        <f t="shared" si="2"/>
        <v>Office</v>
      </c>
      <c r="O34" s="357" t="str">
        <f t="shared" si="3"/>
        <v/>
      </c>
      <c r="S34" s="22"/>
      <c r="T34" s="357"/>
      <c r="U34" s="358"/>
      <c r="V34" s="35"/>
      <c r="X34" s="357"/>
      <c r="AC34" s="357"/>
      <c r="AH34" s="22"/>
      <c r="AI34" s="341"/>
      <c r="AJ34" s="341"/>
      <c r="AK34" s="341"/>
      <c r="AL34" s="341"/>
      <c r="AM34" s="341"/>
      <c r="AN34" s="341"/>
    </row>
    <row r="35" ht="27.0" hidden="1" customHeight="1">
      <c r="A35" s="341"/>
      <c r="B35" s="341"/>
      <c r="C35" s="341"/>
      <c r="D35" s="341"/>
      <c r="E35" s="352" t="s">
        <v>47</v>
      </c>
      <c r="F35" s="352">
        <v>28.0</v>
      </c>
      <c r="G35" s="27" t="str">
        <f t="shared" si="1"/>
        <v>4D</v>
      </c>
      <c r="I35" s="365" t="str">
        <f t="shared" si="2"/>
        <v>Office</v>
      </c>
      <c r="O35" s="365" t="str">
        <f t="shared" si="3"/>
        <v/>
      </c>
      <c r="S35" s="29"/>
      <c r="T35" s="357"/>
      <c r="U35" s="358"/>
      <c r="V35" s="36"/>
      <c r="X35" s="365"/>
      <c r="AC35" s="365"/>
      <c r="AH35" s="29"/>
      <c r="AI35" s="341"/>
      <c r="AJ35" s="341"/>
      <c r="AK35" s="341"/>
      <c r="AL35" s="341"/>
      <c r="AM35" s="341"/>
      <c r="AN35" s="341"/>
    </row>
    <row r="36" ht="27.0" hidden="1" customHeight="1">
      <c r="A36" s="341"/>
      <c r="B36" s="341"/>
      <c r="C36" s="341"/>
      <c r="D36" s="341"/>
      <c r="E36" s="352" t="s">
        <v>47</v>
      </c>
      <c r="F36" s="352">
        <v>29.0</v>
      </c>
      <c r="G36" s="20" t="str">
        <f t="shared" si="1"/>
        <v>5D</v>
      </c>
      <c r="I36" s="357" t="str">
        <f t="shared" si="2"/>
        <v>Office</v>
      </c>
      <c r="O36" s="357" t="str">
        <f t="shared" si="3"/>
        <v/>
      </c>
      <c r="S36" s="22"/>
      <c r="T36" s="357"/>
      <c r="U36" s="358"/>
      <c r="V36" s="35"/>
      <c r="X36" s="357"/>
      <c r="AC36" s="357"/>
      <c r="AH36" s="22"/>
      <c r="AI36" s="341"/>
      <c r="AJ36" s="341"/>
      <c r="AK36" s="341"/>
      <c r="AL36" s="341"/>
      <c r="AM36" s="341"/>
      <c r="AN36" s="341"/>
    </row>
    <row r="37" ht="27.0" hidden="1" customHeight="1">
      <c r="A37" s="341"/>
      <c r="B37" s="341"/>
      <c r="C37" s="341"/>
      <c r="D37" s="341"/>
      <c r="E37" s="352" t="s">
        <v>47</v>
      </c>
      <c r="F37" s="352">
        <v>30.0</v>
      </c>
      <c r="G37" s="27" t="str">
        <f t="shared" si="1"/>
        <v>6D</v>
      </c>
      <c r="I37" s="365" t="str">
        <f t="shared" si="2"/>
        <v>Office</v>
      </c>
      <c r="O37" s="365" t="str">
        <f t="shared" si="3"/>
        <v/>
      </c>
      <c r="S37" s="29"/>
      <c r="T37" s="357"/>
      <c r="U37" s="358"/>
      <c r="V37" s="36"/>
      <c r="X37" s="365"/>
      <c r="AC37" s="365"/>
      <c r="AH37" s="29"/>
      <c r="AI37" s="341"/>
      <c r="AJ37" s="341"/>
      <c r="AK37" s="341"/>
      <c r="AL37" s="341"/>
      <c r="AM37" s="341"/>
      <c r="AN37" s="341"/>
    </row>
    <row r="38" ht="27.0" hidden="1" customHeight="1">
      <c r="A38" s="341"/>
      <c r="B38" s="341"/>
      <c r="C38" s="341"/>
      <c r="D38" s="341"/>
      <c r="E38" s="352" t="s">
        <v>47</v>
      </c>
      <c r="F38" s="352">
        <v>31.0</v>
      </c>
      <c r="G38" s="20" t="str">
        <f t="shared" si="1"/>
        <v>7D</v>
      </c>
      <c r="I38" s="357" t="str">
        <f t="shared" si="2"/>
        <v>Office</v>
      </c>
      <c r="O38" s="357" t="str">
        <f t="shared" si="3"/>
        <v/>
      </c>
      <c r="S38" s="22"/>
      <c r="T38" s="357"/>
      <c r="U38" s="358"/>
      <c r="V38" s="35"/>
      <c r="X38" s="357"/>
      <c r="AC38" s="357"/>
      <c r="AH38" s="22"/>
      <c r="AI38" s="341"/>
      <c r="AJ38" s="341"/>
      <c r="AK38" s="341"/>
      <c r="AL38" s="341"/>
      <c r="AM38" s="341"/>
      <c r="AN38" s="341"/>
    </row>
    <row r="39" ht="27.0" hidden="1" customHeight="1">
      <c r="A39" s="341"/>
      <c r="B39" s="341"/>
      <c r="C39" s="341"/>
      <c r="D39" s="341"/>
      <c r="E39" s="352" t="s">
        <v>47</v>
      </c>
      <c r="F39" s="352">
        <v>32.0</v>
      </c>
      <c r="G39" s="27" t="str">
        <f t="shared" si="1"/>
        <v>8D</v>
      </c>
      <c r="I39" s="365" t="str">
        <f t="shared" si="2"/>
        <v>Office</v>
      </c>
      <c r="O39" s="365" t="str">
        <f t="shared" si="3"/>
        <v/>
      </c>
      <c r="S39" s="29"/>
      <c r="T39" s="357"/>
      <c r="U39" s="358"/>
      <c r="V39" s="36"/>
      <c r="X39" s="365"/>
      <c r="AC39" s="365"/>
      <c r="AH39" s="29"/>
      <c r="AI39" s="341"/>
      <c r="AJ39" s="341"/>
      <c r="AK39" s="341"/>
      <c r="AL39" s="341"/>
      <c r="AM39" s="341"/>
      <c r="AN39" s="341"/>
    </row>
    <row r="40" ht="27.0" customHeight="1">
      <c r="A40" s="341"/>
      <c r="B40" s="341"/>
      <c r="C40" s="341"/>
      <c r="D40" s="341"/>
      <c r="E40" s="341"/>
      <c r="F40" s="341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41"/>
      <c r="U40" s="341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41"/>
      <c r="AJ40" s="341"/>
      <c r="AK40" s="341"/>
      <c r="AL40" s="341"/>
      <c r="AM40" s="341"/>
      <c r="AN40" s="341"/>
    </row>
    <row r="41" ht="27.0" customHeight="1">
      <c r="A41" s="38" t="s">
        <v>48</v>
      </c>
    </row>
    <row r="42" ht="27.0" customHeight="1">
      <c r="A42" s="367"/>
      <c r="B42" s="40" t="s">
        <v>49</v>
      </c>
      <c r="C42" s="41"/>
      <c r="D42" s="41"/>
      <c r="E42" s="41"/>
      <c r="F42" s="41"/>
      <c r="G42" s="41"/>
      <c r="H42" s="41"/>
      <c r="I42" s="41"/>
      <c r="J42" s="367"/>
      <c r="K42" s="367"/>
      <c r="L42" s="42" t="s">
        <v>50</v>
      </c>
      <c r="M42" s="43"/>
      <c r="N42" s="43"/>
      <c r="O42" s="43"/>
      <c r="P42" s="43"/>
      <c r="Q42" s="43"/>
      <c r="R42" s="43"/>
      <c r="S42" s="43"/>
      <c r="T42" s="367"/>
      <c r="U42" s="367"/>
      <c r="V42" s="44" t="s">
        <v>51</v>
      </c>
      <c r="W42" s="45"/>
      <c r="X42" s="45"/>
      <c r="Y42" s="45"/>
      <c r="Z42" s="45"/>
      <c r="AA42" s="45"/>
      <c r="AB42" s="45"/>
      <c r="AC42" s="45"/>
      <c r="AD42" s="367"/>
      <c r="AE42" s="367"/>
      <c r="AF42" s="46" t="s">
        <v>52</v>
      </c>
      <c r="AG42" s="47"/>
      <c r="AH42" s="47"/>
      <c r="AI42" s="47"/>
      <c r="AJ42" s="47"/>
      <c r="AK42" s="47"/>
      <c r="AL42" s="47"/>
      <c r="AM42" s="47"/>
      <c r="AN42" s="367"/>
    </row>
    <row r="43" ht="27.0" customHeight="1">
      <c r="A43" s="368"/>
      <c r="B43" s="49" t="s">
        <v>1095</v>
      </c>
      <c r="C43" s="368"/>
      <c r="D43" s="368"/>
      <c r="E43" s="368"/>
      <c r="F43" s="368"/>
      <c r="G43" s="368"/>
      <c r="H43" s="369" t="s">
        <v>54</v>
      </c>
      <c r="I43" s="370" t="s">
        <v>55</v>
      </c>
      <c r="J43" s="368"/>
      <c r="K43" s="368"/>
      <c r="L43" s="52" t="str">
        <f>B43</f>
        <v>PARTIE 1 : 13H30 - 15H00</v>
      </c>
      <c r="M43" s="368"/>
      <c r="N43" s="368"/>
      <c r="O43" s="368"/>
      <c r="P43" s="368"/>
      <c r="Q43" s="368"/>
      <c r="R43" s="369" t="s">
        <v>54</v>
      </c>
      <c r="S43" s="370" t="s">
        <v>55</v>
      </c>
      <c r="T43" s="368"/>
      <c r="U43" s="368"/>
      <c r="V43" s="53" t="str">
        <f>B43</f>
        <v>PARTIE 1 : 13H30 - 15H00</v>
      </c>
      <c r="W43" s="368"/>
      <c r="X43" s="368"/>
      <c r="Y43" s="368"/>
      <c r="Z43" s="368"/>
      <c r="AA43" s="368"/>
      <c r="AB43" s="369" t="s">
        <v>54</v>
      </c>
      <c r="AC43" s="370" t="s">
        <v>55</v>
      </c>
      <c r="AD43" s="368"/>
      <c r="AE43" s="368"/>
      <c r="AF43" s="54" t="str">
        <f>B43</f>
        <v>PARTIE 1 : 13H30 - 15H00</v>
      </c>
      <c r="AG43" s="368"/>
      <c r="AH43" s="368"/>
      <c r="AI43" s="368"/>
      <c r="AJ43" s="368"/>
      <c r="AK43" s="368"/>
      <c r="AL43" s="369" t="s">
        <v>54</v>
      </c>
      <c r="AM43" s="370" t="s">
        <v>55</v>
      </c>
      <c r="AN43" s="368"/>
    </row>
    <row r="44" ht="27.0" customHeight="1">
      <c r="A44" s="371" t="s">
        <v>56</v>
      </c>
      <c r="B44" s="56">
        <v>41.0</v>
      </c>
      <c r="C44" s="57" t="str">
        <f>IFERROR(VLOOKUP("1A",$G$8:$N$39,3,FALSE))</f>
        <v>DESROCHES Alexis</v>
      </c>
      <c r="D44" s="58"/>
      <c r="E44" s="58"/>
      <c r="F44" s="58"/>
      <c r="G44" s="59"/>
      <c r="H44" s="372"/>
      <c r="I44" s="61"/>
      <c r="J44" s="373" t="str">
        <f>C45</f>
        <v>SAROUL Romain</v>
      </c>
      <c r="K44" s="371" t="s">
        <v>56</v>
      </c>
      <c r="L44" s="63">
        <v>42.0</v>
      </c>
      <c r="M44" s="64" t="str">
        <f>IFERROR(VLOOKUP("2A",$G$8:$N$39,3,FALSE))</f>
        <v>GARDES Noé</v>
      </c>
      <c r="N44" s="65"/>
      <c r="O44" s="65"/>
      <c r="P44" s="65"/>
      <c r="Q44" s="66"/>
      <c r="R44" s="374"/>
      <c r="S44" s="68"/>
      <c r="T44" s="373" t="str">
        <f>M45</f>
        <v>BOUVIER THOMAS Lola</v>
      </c>
      <c r="U44" s="371" t="s">
        <v>56</v>
      </c>
      <c r="V44" s="69">
        <v>43.0</v>
      </c>
      <c r="W44" s="70" t="str">
        <f>IFERROR(VLOOKUP("3A",$G$8:$N$39,3,FALSE))</f>
        <v>POMMIER Loris</v>
      </c>
      <c r="X44" s="71"/>
      <c r="Y44" s="71"/>
      <c r="Z44" s="71"/>
      <c r="AA44" s="72"/>
      <c r="AB44" s="375"/>
      <c r="AC44" s="74"/>
      <c r="AD44" s="373" t="str">
        <f>W45</f>
        <v>MALLOT Ilan</v>
      </c>
      <c r="AE44" s="371"/>
      <c r="AF44" s="75">
        <v>44.0</v>
      </c>
      <c r="AG44" s="76" t="str">
        <f>IFERROR(VLOOKUP("4A",$G$8:$N$39,3,FALSE))</f>
        <v>LOCHE Gaétan</v>
      </c>
      <c r="AH44" s="77"/>
      <c r="AI44" s="77"/>
      <c r="AJ44" s="77"/>
      <c r="AK44" s="78"/>
      <c r="AL44" s="376"/>
      <c r="AM44" s="80"/>
      <c r="AN44" s="373" t="str">
        <f>AG45</f>
        <v>CHABANNE Maxime</v>
      </c>
    </row>
    <row r="45" ht="27.0" customHeight="1">
      <c r="A45" s="371" t="s">
        <v>56</v>
      </c>
      <c r="B45" s="81"/>
      <c r="C45" s="82" t="str">
        <f>IFERROR(VLOOKUP("1B",$G$8:$N$39,3,FALSE))</f>
        <v>SAROUL Romain</v>
      </c>
      <c r="D45" s="83"/>
      <c r="E45" s="83"/>
      <c r="F45" s="83"/>
      <c r="G45" s="84"/>
      <c r="H45" s="377"/>
      <c r="I45" s="86"/>
      <c r="J45" s="373" t="str">
        <f>C44</f>
        <v>DESROCHES Alexis</v>
      </c>
      <c r="K45" s="371" t="s">
        <v>56</v>
      </c>
      <c r="L45" s="87"/>
      <c r="M45" s="88" t="str">
        <f>IFERROR(VLOOKUP("2B",$G$8:$N$39,3,FALSE))</f>
        <v>BOUVIER THOMAS Lola</v>
      </c>
      <c r="N45" s="89"/>
      <c r="O45" s="89"/>
      <c r="P45" s="89"/>
      <c r="Q45" s="90"/>
      <c r="R45" s="378"/>
      <c r="S45" s="92"/>
      <c r="T45" s="373" t="str">
        <f>M44</f>
        <v>GARDES Noé</v>
      </c>
      <c r="U45" s="371" t="s">
        <v>56</v>
      </c>
      <c r="V45" s="93"/>
      <c r="W45" s="94" t="str">
        <f>IFERROR(VLOOKUP("3B",$G$8:$N$39,3,FALSE))</f>
        <v>MALLOT Ilan</v>
      </c>
      <c r="X45" s="95"/>
      <c r="Y45" s="95"/>
      <c r="Z45" s="95"/>
      <c r="AA45" s="96"/>
      <c r="AB45" s="379"/>
      <c r="AC45" s="98"/>
      <c r="AD45" s="373" t="str">
        <f>W44</f>
        <v>POMMIER Loris</v>
      </c>
      <c r="AE45" s="371"/>
      <c r="AF45" s="99"/>
      <c r="AG45" s="100" t="str">
        <f>IFERROR(VLOOKUP("4B",$G$8:$N$39,3,FALSE))</f>
        <v>CHABANNE Maxime</v>
      </c>
      <c r="AH45" s="101"/>
      <c r="AI45" s="101"/>
      <c r="AJ45" s="101"/>
      <c r="AK45" s="102"/>
      <c r="AL45" s="380"/>
      <c r="AM45" s="104"/>
      <c r="AN45" s="373" t="str">
        <f>AG44</f>
        <v>LOCHE Gaétan</v>
      </c>
    </row>
    <row r="46" ht="27.0" customHeight="1">
      <c r="A46" s="371" t="s">
        <v>57</v>
      </c>
      <c r="B46" s="105"/>
      <c r="C46" s="106" t="str">
        <f>IFERROR(VLOOKUP("1C",$G$8:$N$39,3,FALSE))</f>
        <v>COUSIN Luas</v>
      </c>
      <c r="G46" s="107"/>
      <c r="H46" s="381"/>
      <c r="I46" s="109"/>
      <c r="J46" s="373" t="str">
        <f>C47</f>
        <v>Office</v>
      </c>
      <c r="K46" s="371" t="s">
        <v>57</v>
      </c>
      <c r="L46" s="110"/>
      <c r="M46" s="106" t="str">
        <f>IFERROR(VLOOKUP("2C",$G$8:$N$39,3,FALSE))</f>
        <v>NESMOZ LYANNAZ Jules</v>
      </c>
      <c r="Q46" s="107"/>
      <c r="R46" s="381"/>
      <c r="S46" s="111">
        <v>13.0</v>
      </c>
      <c r="T46" s="373" t="str">
        <f>M47</f>
        <v>Office</v>
      </c>
      <c r="U46" s="371" t="s">
        <v>57</v>
      </c>
      <c r="V46" s="112"/>
      <c r="W46" s="106" t="str">
        <f>IFERROR(VLOOKUP("3C",$G$8:$N$39,3,FALSE))</f>
        <v>COTTANCIN Tom</v>
      </c>
      <c r="AA46" s="107"/>
      <c r="AB46" s="381"/>
      <c r="AC46" s="113">
        <v>13.0</v>
      </c>
      <c r="AD46" s="373" t="str">
        <f>W47</f>
        <v>Office</v>
      </c>
      <c r="AE46" s="371"/>
      <c r="AF46" s="114"/>
      <c r="AG46" s="106" t="str">
        <f>IFERROR(VLOOKUP("4C",$G$8:$N$39,3,FALSE))</f>
        <v>CARVAT Tom</v>
      </c>
      <c r="AK46" s="107"/>
      <c r="AL46" s="381"/>
      <c r="AM46" s="115">
        <v>13.0</v>
      </c>
      <c r="AN46" s="373" t="str">
        <f>AG47</f>
        <v>Office</v>
      </c>
    </row>
    <row r="47" ht="27.0" customHeight="1">
      <c r="A47" s="371" t="s">
        <v>57</v>
      </c>
      <c r="B47" s="116"/>
      <c r="C47" s="117" t="str">
        <f>IFERROR(VLOOKUP("1D",$G$8:$N$39,3,FALSE))</f>
        <v>Office</v>
      </c>
      <c r="G47" s="118"/>
      <c r="H47" s="382"/>
      <c r="I47" s="120"/>
      <c r="J47" s="373" t="str">
        <f>C46</f>
        <v>COUSIN Luas</v>
      </c>
      <c r="K47" s="371" t="s">
        <v>57</v>
      </c>
      <c r="L47" s="121"/>
      <c r="M47" s="122" t="str">
        <f>IFERROR(VLOOKUP("2D",$G$8:$N$39,3,FALSE))</f>
        <v>Office</v>
      </c>
      <c r="N47" s="123"/>
      <c r="O47" s="123"/>
      <c r="P47" s="123"/>
      <c r="Q47" s="124"/>
      <c r="R47" s="383"/>
      <c r="S47" s="126">
        <v>7.0</v>
      </c>
      <c r="T47" s="373" t="str">
        <f>M46</f>
        <v>NESMOZ LYANNAZ Jules</v>
      </c>
      <c r="U47" s="371" t="s">
        <v>57</v>
      </c>
      <c r="V47" s="127"/>
      <c r="W47" s="128" t="str">
        <f>IFERROR(VLOOKUP("3D",$G$8:$N$39,3,FALSE))</f>
        <v>Office</v>
      </c>
      <c r="X47" s="129"/>
      <c r="Y47" s="129"/>
      <c r="Z47" s="129"/>
      <c r="AA47" s="130"/>
      <c r="AB47" s="384"/>
      <c r="AC47" s="132">
        <v>7.0</v>
      </c>
      <c r="AD47" s="373" t="str">
        <f>W46</f>
        <v>COTTANCIN Tom</v>
      </c>
      <c r="AE47" s="371"/>
      <c r="AF47" s="133"/>
      <c r="AG47" s="134" t="str">
        <f>IFERROR(VLOOKUP("4D",$G$8:$N$39,3,FALSE))</f>
        <v>Office</v>
      </c>
      <c r="AK47" s="135"/>
      <c r="AL47" s="385"/>
      <c r="AM47" s="137">
        <v>7.0</v>
      </c>
      <c r="AN47" s="373" t="str">
        <f>AG46</f>
        <v>CARVAT Tom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45"/>
      <c r="B49" s="49" t="s">
        <v>1096</v>
      </c>
      <c r="C49" s="386"/>
      <c r="D49" s="386"/>
      <c r="E49" s="386"/>
      <c r="F49" s="386"/>
      <c r="G49" s="386"/>
      <c r="H49" s="369" t="s">
        <v>54</v>
      </c>
      <c r="I49" s="370" t="s">
        <v>55</v>
      </c>
      <c r="J49" s="145"/>
      <c r="K49" s="145"/>
      <c r="L49" s="52" t="s">
        <v>1096</v>
      </c>
      <c r="M49" s="386"/>
      <c r="N49" s="386"/>
      <c r="O49" s="386"/>
      <c r="P49" s="386"/>
      <c r="Q49" s="386"/>
      <c r="R49" s="369" t="s">
        <v>54</v>
      </c>
      <c r="S49" s="370" t="s">
        <v>55</v>
      </c>
      <c r="T49" s="145"/>
      <c r="U49" s="145"/>
      <c r="V49" s="53" t="s">
        <v>1096</v>
      </c>
      <c r="W49" s="386"/>
      <c r="X49" s="386"/>
      <c r="Y49" s="386"/>
      <c r="Z49" s="386"/>
      <c r="AA49" s="386"/>
      <c r="AB49" s="369" t="s">
        <v>54</v>
      </c>
      <c r="AC49" s="370" t="s">
        <v>55</v>
      </c>
      <c r="AD49" s="145"/>
      <c r="AE49" s="145"/>
      <c r="AF49" s="54" t="s">
        <v>1096</v>
      </c>
      <c r="AG49" s="386"/>
      <c r="AH49" s="386"/>
      <c r="AI49" s="386"/>
      <c r="AJ49" s="386"/>
      <c r="AK49" s="386"/>
      <c r="AL49" s="369" t="s">
        <v>54</v>
      </c>
      <c r="AM49" s="370" t="s">
        <v>55</v>
      </c>
      <c r="AN49" s="145"/>
    </row>
    <row r="50" ht="27.0" customHeight="1">
      <c r="A50" s="371" t="s">
        <v>60</v>
      </c>
      <c r="B50" s="56">
        <v>42.0</v>
      </c>
      <c r="C50" s="57" t="str">
        <f>IF(COUNTBLANK(I44:I47)=0,IF(I44&gt;I45,C44,C45),"-")</f>
        <v>-</v>
      </c>
      <c r="D50" s="58"/>
      <c r="E50" s="58"/>
      <c r="F50" s="58"/>
      <c r="G50" s="59"/>
      <c r="H50" s="372"/>
      <c r="I50" s="61"/>
      <c r="J50" s="373"/>
      <c r="K50" s="371"/>
      <c r="L50" s="63">
        <v>43.0</v>
      </c>
      <c r="M50" s="64" t="str">
        <f>IF(COUNTBLANK(S44:S47)=0,IF(S44&gt;S45,M44,M45),"-")</f>
        <v>-</v>
      </c>
      <c r="N50" s="65"/>
      <c r="O50" s="65"/>
      <c r="P50" s="65"/>
      <c r="Q50" s="66"/>
      <c r="R50" s="374"/>
      <c r="S50" s="68"/>
      <c r="T50" s="373"/>
      <c r="U50" s="371"/>
      <c r="V50" s="69">
        <v>44.0</v>
      </c>
      <c r="W50" s="70" t="str">
        <f>IF(COUNTBLANK(AC44:AC47)=0,IF(AC44&gt;AC45,W44,W45),"-")</f>
        <v>-</v>
      </c>
      <c r="X50" s="71"/>
      <c r="Y50" s="71"/>
      <c r="Z50" s="71"/>
      <c r="AA50" s="72"/>
      <c r="AB50" s="375"/>
      <c r="AC50" s="74"/>
      <c r="AD50" s="373"/>
      <c r="AE50" s="371"/>
      <c r="AF50" s="75">
        <v>45.0</v>
      </c>
      <c r="AG50" s="495" t="str">
        <f>IF(COUNTBLANK(AM44:AM47)=0,IF(AM44&gt;AM45,AG44,AG45),"-")</f>
        <v>-</v>
      </c>
      <c r="AH50" s="77"/>
      <c r="AI50" s="77"/>
      <c r="AJ50" s="77"/>
      <c r="AK50" s="78"/>
      <c r="AL50" s="376"/>
      <c r="AM50" s="80"/>
      <c r="AN50" s="373" t="str">
        <f>AG51</f>
        <v>-</v>
      </c>
    </row>
    <row r="51" ht="27.0" customHeight="1">
      <c r="A51" s="371" t="s">
        <v>60</v>
      </c>
      <c r="B51" s="81"/>
      <c r="C51" s="82" t="str">
        <f>IF(COUNTBLANK(I44:I47)=0,IF(I46&gt;I47,C46,C47),"-")</f>
        <v>-</v>
      </c>
      <c r="D51" s="83"/>
      <c r="E51" s="83"/>
      <c r="F51" s="83"/>
      <c r="G51" s="84"/>
      <c r="H51" s="377"/>
      <c r="I51" s="86"/>
      <c r="J51" s="373"/>
      <c r="K51" s="371"/>
      <c r="L51" s="87"/>
      <c r="M51" s="88" t="str">
        <f>IF(COUNTBLANK(S44:S47)=0,IF(S46&gt;S47,M46,M47),"-")</f>
        <v>-</v>
      </c>
      <c r="N51" s="89"/>
      <c r="O51" s="89"/>
      <c r="P51" s="89"/>
      <c r="Q51" s="90"/>
      <c r="R51" s="378"/>
      <c r="S51" s="92"/>
      <c r="T51" s="373"/>
      <c r="U51" s="371"/>
      <c r="V51" s="93"/>
      <c r="W51" s="94" t="str">
        <f>IF(COUNTBLANK(AC44:AC47)=0,IF(AC46&gt;AC47,W46,W47),"-")</f>
        <v>-</v>
      </c>
      <c r="X51" s="95"/>
      <c r="Y51" s="95"/>
      <c r="Z51" s="95"/>
      <c r="AA51" s="96"/>
      <c r="AB51" s="379"/>
      <c r="AC51" s="98"/>
      <c r="AD51" s="373"/>
      <c r="AE51" s="371"/>
      <c r="AF51" s="99"/>
      <c r="AG51" s="498" t="str">
        <f>IF(COUNTBLANK(AM44:AM47)=0,IF(AM46&gt;AM47,AG46,AG47),"-")</f>
        <v>-</v>
      </c>
      <c r="AH51" s="101"/>
      <c r="AI51" s="101"/>
      <c r="AJ51" s="101"/>
      <c r="AK51" s="102"/>
      <c r="AL51" s="380"/>
      <c r="AM51" s="104"/>
      <c r="AN51" s="373" t="str">
        <f>AG50</f>
        <v>-</v>
      </c>
    </row>
    <row r="52" ht="27.0" customHeight="1">
      <c r="A52" s="371" t="s">
        <v>61</v>
      </c>
      <c r="B52" s="105"/>
      <c r="C52" s="106" t="str">
        <f>IF(COUNTBLANK(I44:I47)=0,IF(I44&gt;I45,C45,C44),"-")</f>
        <v>-</v>
      </c>
      <c r="G52" s="107"/>
      <c r="H52" s="381"/>
      <c r="I52" s="109"/>
      <c r="J52" s="373" t="str">
        <f>C53</f>
        <v>-</v>
      </c>
      <c r="K52" s="371" t="s">
        <v>61</v>
      </c>
      <c r="L52" s="110"/>
      <c r="M52" s="106" t="str">
        <f>IF(COUNTBLANK(S44:S47)=0,IF(S44&gt;S45,M45,M44),"-")</f>
        <v>-</v>
      </c>
      <c r="Q52" s="107"/>
      <c r="R52" s="381"/>
      <c r="S52" s="111"/>
      <c r="T52" s="373" t="str">
        <f>M53</f>
        <v>-</v>
      </c>
      <c r="U52" s="371" t="s">
        <v>61</v>
      </c>
      <c r="V52" s="112"/>
      <c r="W52" s="106" t="str">
        <f>IF(COUNTBLANK(AC44:AC47)=0,IF(AC44&gt;AC45,W45,W44),"-")</f>
        <v>-</v>
      </c>
      <c r="AA52" s="107"/>
      <c r="AB52" s="381"/>
      <c r="AC52" s="113"/>
      <c r="AD52" s="373" t="str">
        <f>W53</f>
        <v>-</v>
      </c>
      <c r="AE52" s="371"/>
      <c r="AF52" s="114"/>
      <c r="AG52" s="475" t="str">
        <f>IF(COUNTBLANK(AM44:AM47)=0,IF(AM44&gt;AM45,AG45,AG44),"-")</f>
        <v>-</v>
      </c>
      <c r="AK52" s="107"/>
      <c r="AL52" s="381"/>
      <c r="AM52" s="115"/>
      <c r="AN52" s="373" t="str">
        <f>AG53</f>
        <v>-</v>
      </c>
    </row>
    <row r="53" ht="27.0" customHeight="1">
      <c r="A53" s="371" t="s">
        <v>61</v>
      </c>
      <c r="B53" s="116"/>
      <c r="C53" s="169" t="str">
        <f>IF(COUNTBLANK(I44:I47)=0,IF(I46&gt;I47,C47,C46),"-")</f>
        <v>-</v>
      </c>
      <c r="D53" s="170"/>
      <c r="E53" s="170"/>
      <c r="F53" s="170"/>
      <c r="G53" s="171"/>
      <c r="H53" s="387"/>
      <c r="I53" s="173"/>
      <c r="J53" s="373" t="str">
        <f>C52</f>
        <v>-</v>
      </c>
      <c r="K53" s="371" t="s">
        <v>61</v>
      </c>
      <c r="L53" s="121"/>
      <c r="M53" s="391" t="str">
        <f>IF(COUNTBLANK(S44:S47)=0,IF(S46&gt;S47,M47,M46),"-")</f>
        <v>-</v>
      </c>
      <c r="N53" s="123"/>
      <c r="O53" s="123"/>
      <c r="P53" s="123"/>
      <c r="Q53" s="124"/>
      <c r="R53" s="383"/>
      <c r="S53" s="126"/>
      <c r="T53" s="373" t="str">
        <f>M52</f>
        <v>-</v>
      </c>
      <c r="U53" s="371" t="s">
        <v>61</v>
      </c>
      <c r="V53" s="127"/>
      <c r="W53" s="128" t="str">
        <f>IF(COUNTBLANK(AC44:AC47)=0,IF(AC46&gt;AC47,W47,W46),"-")</f>
        <v>-</v>
      </c>
      <c r="X53" s="129"/>
      <c r="Y53" s="129"/>
      <c r="Z53" s="129"/>
      <c r="AA53" s="130"/>
      <c r="AB53" s="384"/>
      <c r="AC53" s="132"/>
      <c r="AD53" s="373" t="str">
        <f>W52</f>
        <v>-</v>
      </c>
      <c r="AE53" s="371"/>
      <c r="AF53" s="133"/>
      <c r="AG53" s="389" t="str">
        <f>IF(COUNTBLANK(AM44:AM47)=0,IF(AM46&gt;AM47,AG47,AG46),"-")</f>
        <v>-</v>
      </c>
      <c r="AH53" s="175"/>
      <c r="AI53" s="175"/>
      <c r="AJ53" s="175"/>
      <c r="AK53" s="176"/>
      <c r="AL53" s="390"/>
      <c r="AM53" s="178"/>
      <c r="AN53" s="373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45"/>
      <c r="B55" s="49" t="s">
        <v>266</v>
      </c>
      <c r="C55" s="386"/>
      <c r="D55" s="386"/>
      <c r="E55" s="386"/>
      <c r="F55" s="386"/>
      <c r="G55" s="386"/>
      <c r="H55" s="369" t="s">
        <v>54</v>
      </c>
      <c r="I55" s="370" t="s">
        <v>55</v>
      </c>
      <c r="J55" s="145"/>
      <c r="K55" s="145"/>
      <c r="L55" s="52" t="s">
        <v>266</v>
      </c>
      <c r="M55" s="386"/>
      <c r="N55" s="386"/>
      <c r="O55" s="386"/>
      <c r="P55" s="386"/>
      <c r="Q55" s="386"/>
      <c r="R55" s="369" t="s">
        <v>54</v>
      </c>
      <c r="S55" s="370" t="s">
        <v>55</v>
      </c>
      <c r="T55" s="145"/>
      <c r="U55" s="145"/>
      <c r="V55" s="53" t="s">
        <v>266</v>
      </c>
      <c r="W55" s="386"/>
      <c r="X55" s="386"/>
      <c r="Y55" s="386"/>
      <c r="Z55" s="386"/>
      <c r="AA55" s="386"/>
      <c r="AB55" s="369" t="s">
        <v>54</v>
      </c>
      <c r="AC55" s="370" t="s">
        <v>55</v>
      </c>
      <c r="AD55" s="145"/>
      <c r="AE55" s="145"/>
      <c r="AF55" s="54" t="s">
        <v>266</v>
      </c>
      <c r="AG55" s="386"/>
      <c r="AH55" s="386"/>
      <c r="AI55" s="386"/>
      <c r="AJ55" s="386"/>
      <c r="AK55" s="386"/>
      <c r="AL55" s="369" t="s">
        <v>54</v>
      </c>
      <c r="AM55" s="370" t="s">
        <v>55</v>
      </c>
      <c r="AN55" s="145"/>
    </row>
    <row r="56" ht="27.0" customHeight="1">
      <c r="A56" s="371" t="s">
        <v>63</v>
      </c>
      <c r="B56" s="56">
        <v>43.0</v>
      </c>
      <c r="C56" s="473" t="str">
        <f>IF(COUNTBLANK(I50:I53)=0,IF(I50&gt;I51,C51,C50),"-")</f>
        <v>-</v>
      </c>
      <c r="D56" s="58"/>
      <c r="E56" s="58"/>
      <c r="F56" s="58"/>
      <c r="G56" s="59"/>
      <c r="H56" s="372"/>
      <c r="I56" s="61"/>
      <c r="J56" s="373"/>
      <c r="K56" s="371"/>
      <c r="L56" s="63">
        <v>44.0</v>
      </c>
      <c r="M56" s="493" t="str">
        <f>IF(COUNTBLANK(S50:S53)=0,IF(S50&gt;S51,M51,M50),"-")</f>
        <v>-</v>
      </c>
      <c r="N56" s="65"/>
      <c r="O56" s="65"/>
      <c r="P56" s="65"/>
      <c r="Q56" s="66"/>
      <c r="R56" s="374"/>
      <c r="S56" s="68"/>
      <c r="T56" s="373"/>
      <c r="U56" s="371"/>
      <c r="V56" s="69">
        <v>45.0</v>
      </c>
      <c r="W56" s="494" t="str">
        <f>IF(COUNTBLANK(AC50:AC53)=0,IF(AC50&gt;AC51,W51,W50),"-")</f>
        <v>-</v>
      </c>
      <c r="X56" s="71"/>
      <c r="Y56" s="71"/>
      <c r="Z56" s="71"/>
      <c r="AA56" s="72"/>
      <c r="AB56" s="375"/>
      <c r="AC56" s="74"/>
      <c r="AD56" s="373"/>
      <c r="AE56" s="371"/>
      <c r="AF56" s="75">
        <v>46.0</v>
      </c>
      <c r="AG56" s="495" t="str">
        <f>IF(COUNTBLANK(AM50:AM53)=0,IF(AM50&gt;AM51,AG51,AG50),"-")</f>
        <v>-</v>
      </c>
      <c r="AH56" s="77"/>
      <c r="AI56" s="77"/>
      <c r="AJ56" s="77"/>
      <c r="AK56" s="78"/>
      <c r="AL56" s="376"/>
      <c r="AM56" s="80"/>
      <c r="AN56" s="373" t="str">
        <f>AG57</f>
        <v>-</v>
      </c>
    </row>
    <row r="57" ht="27.0" customHeight="1">
      <c r="A57" s="371" t="s">
        <v>63</v>
      </c>
      <c r="B57" s="116"/>
      <c r="C57" s="428" t="str">
        <f>IF(COUNTBLANK(I50:I53)=0,IF(I52&gt;I53,C52,C53),"-")</f>
        <v>-</v>
      </c>
      <c r="D57" s="170"/>
      <c r="E57" s="170"/>
      <c r="F57" s="170"/>
      <c r="G57" s="171"/>
      <c r="H57" s="387"/>
      <c r="I57" s="173"/>
      <c r="J57" s="373"/>
      <c r="K57" s="371"/>
      <c r="L57" s="121"/>
      <c r="M57" s="391" t="str">
        <f>IF(COUNTBLANK(S50:S53)=0,IF(S52&gt;S53,M52,M53),"-")</f>
        <v>-</v>
      </c>
      <c r="N57" s="123"/>
      <c r="O57" s="123"/>
      <c r="P57" s="123"/>
      <c r="Q57" s="124"/>
      <c r="R57" s="383"/>
      <c r="S57" s="126"/>
      <c r="T57" s="373"/>
      <c r="U57" s="371"/>
      <c r="V57" s="127"/>
      <c r="W57" s="388" t="str">
        <f>IF(COUNTBLANK(AC50:AC53)=0,IF(AC52&gt;AC53,W52,W53),"-")</f>
        <v>-</v>
      </c>
      <c r="X57" s="129"/>
      <c r="Y57" s="129"/>
      <c r="Z57" s="129"/>
      <c r="AA57" s="130"/>
      <c r="AB57" s="384"/>
      <c r="AC57" s="132"/>
      <c r="AD57" s="373"/>
      <c r="AE57" s="371"/>
      <c r="AF57" s="133"/>
      <c r="AG57" s="389" t="str">
        <f>IF(COUNTBLANK(AM50:AM53)=0,IF(AM52&gt;AM53,AG52,AG53),"-")</f>
        <v>-</v>
      </c>
      <c r="AH57" s="175"/>
      <c r="AI57" s="175"/>
      <c r="AJ57" s="175"/>
      <c r="AK57" s="176"/>
      <c r="AL57" s="390"/>
      <c r="AM57" s="178"/>
      <c r="AN57" s="373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392"/>
      <c r="B59" s="393"/>
      <c r="C59" s="191"/>
      <c r="D59" s="191"/>
      <c r="E59" s="191"/>
      <c r="F59" s="191"/>
      <c r="G59" s="191"/>
      <c r="H59" s="191"/>
      <c r="I59" s="192"/>
      <c r="J59" s="392"/>
      <c r="K59" s="392"/>
      <c r="L59" s="393"/>
      <c r="M59" s="191"/>
      <c r="N59" s="191"/>
      <c r="O59" s="191"/>
      <c r="P59" s="191"/>
      <c r="Q59" s="191"/>
      <c r="R59" s="191"/>
      <c r="S59" s="191"/>
      <c r="T59" s="392"/>
      <c r="U59" s="392"/>
      <c r="V59" s="393"/>
      <c r="W59" s="191"/>
      <c r="X59" s="191"/>
      <c r="Y59" s="191"/>
      <c r="Z59" s="191"/>
      <c r="AA59" s="191"/>
      <c r="AB59" s="191"/>
      <c r="AC59" s="191"/>
      <c r="AD59" s="392"/>
      <c r="AE59" s="392"/>
      <c r="AF59" s="393"/>
      <c r="AG59" s="191"/>
      <c r="AH59" s="191"/>
      <c r="AI59" s="191"/>
      <c r="AJ59" s="191"/>
      <c r="AK59" s="191"/>
      <c r="AL59" s="191"/>
      <c r="AM59" s="191"/>
      <c r="AN59" s="392"/>
    </row>
    <row r="60" ht="27.0" customHeight="1">
      <c r="A60" s="341"/>
      <c r="B60" s="56" t="s">
        <v>1097</v>
      </c>
      <c r="C60" s="616" t="str">
        <f>IF(COUNTBLANK(I50:I53)=0,IF(I50&gt;I51,C50,C51),"-")</f>
        <v>-</v>
      </c>
      <c r="D60" s="58"/>
      <c r="E60" s="58"/>
      <c r="F60" s="58"/>
      <c r="G60" s="58"/>
      <c r="H60" s="394"/>
      <c r="I60" s="196"/>
      <c r="J60" s="341"/>
      <c r="K60" s="341"/>
      <c r="L60" s="63" t="s">
        <v>1098</v>
      </c>
      <c r="M60" s="617" t="str">
        <f>IF(COUNTBLANK(S50:S53)=0,IF(S50&gt;S51,M50,M51),"-")</f>
        <v>-</v>
      </c>
      <c r="N60" s="65"/>
      <c r="O60" s="65"/>
      <c r="P60" s="65"/>
      <c r="Q60" s="65"/>
      <c r="R60" s="395"/>
      <c r="S60" s="396"/>
      <c r="T60" s="341"/>
      <c r="U60" s="341"/>
      <c r="V60" s="69" t="s">
        <v>1099</v>
      </c>
      <c r="W60" s="618" t="str">
        <f>IF(COUNTBLANK(AC50:AC53)=0,IF(AC50&gt;AC51,W50,W51),"-")</f>
        <v>-</v>
      </c>
      <c r="X60" s="71"/>
      <c r="Y60" s="71"/>
      <c r="Z60" s="71"/>
      <c r="AA60" s="71"/>
      <c r="AB60" s="397"/>
      <c r="AC60" s="398"/>
      <c r="AD60" s="341"/>
      <c r="AE60" s="341"/>
      <c r="AF60" s="75" t="s">
        <v>1100</v>
      </c>
      <c r="AG60" s="619" t="str">
        <f>IF(COUNTBLANK(AM50:AM53)=0,IF(AM50&gt;AM51,AG50,AG51),"-")</f>
        <v>-</v>
      </c>
      <c r="AH60" s="77"/>
      <c r="AI60" s="77"/>
      <c r="AJ60" s="77"/>
      <c r="AK60" s="77"/>
      <c r="AL60" s="399"/>
      <c r="AM60" s="400"/>
      <c r="AN60" s="341"/>
    </row>
    <row r="61" ht="27.0" customHeight="1">
      <c r="A61" s="341"/>
      <c r="B61" s="401" t="s">
        <v>1101</v>
      </c>
      <c r="C61" s="620" t="str">
        <f>IF(COUNTBLANK(I56:I57)=0,IF(I56&gt;I57,C56,C57),"-")</f>
        <v>-</v>
      </c>
      <c r="H61" s="402"/>
      <c r="I61" s="212"/>
      <c r="J61" s="341"/>
      <c r="K61" s="341"/>
      <c r="L61" s="403" t="s">
        <v>1102</v>
      </c>
      <c r="M61" s="621" t="str">
        <f>IF(COUNTBLANK(S56:S57)=0,IF(S56&gt;S57,M56,M57),"-")</f>
        <v>-</v>
      </c>
      <c r="R61" s="404"/>
      <c r="S61" s="405"/>
      <c r="T61" s="341"/>
      <c r="U61" s="341"/>
      <c r="V61" s="406" t="s">
        <v>1103</v>
      </c>
      <c r="W61" s="478" t="str">
        <f>IF(COUNTBLANK(AC56:AC57)=0,IF(AC56&gt;AC57,W56,W57),"-")</f>
        <v>-</v>
      </c>
      <c r="AB61" s="407"/>
      <c r="AC61" s="408"/>
      <c r="AD61" s="341"/>
      <c r="AE61" s="341"/>
      <c r="AF61" s="409" t="s">
        <v>1104</v>
      </c>
      <c r="AG61" s="622" t="str">
        <f>IF(COUNTBLANK(AM56:AM57)=0,IF(AM56&gt;AM57,AG56,AG57),"-")</f>
        <v>-</v>
      </c>
      <c r="AL61" s="410"/>
      <c r="AM61" s="411"/>
      <c r="AN61" s="341"/>
    </row>
    <row r="62" ht="27.0" customHeight="1">
      <c r="A62" s="341"/>
      <c r="B62" s="105" t="s">
        <v>1105</v>
      </c>
      <c r="C62" s="476" t="str">
        <f>IF(COUNTBLANK(I56:I57)=0,IF(I56&gt;I57,C57,C56),"-")</f>
        <v>-</v>
      </c>
      <c r="H62" s="412"/>
      <c r="I62" s="228"/>
      <c r="J62" s="341"/>
      <c r="K62" s="341"/>
      <c r="L62" s="110" t="s">
        <v>1106</v>
      </c>
      <c r="M62" s="476" t="str">
        <f>IF(COUNTBLANK(S56:S57)=0,IF(S56&gt;S57,M57,M56),"-")</f>
        <v>-</v>
      </c>
      <c r="R62" s="412"/>
      <c r="S62" s="413"/>
      <c r="T62" s="341"/>
      <c r="U62" s="341"/>
      <c r="V62" s="112" t="s">
        <v>1107</v>
      </c>
      <c r="W62" s="476" t="str">
        <f>IF(COUNTBLANK(AC56:AC57)=0,IF(AC56&gt;AC57,W57,W56),"-")</f>
        <v>-</v>
      </c>
      <c r="AB62" s="412"/>
      <c r="AC62" s="414"/>
      <c r="AD62" s="341"/>
      <c r="AE62" s="341"/>
      <c r="AF62" s="114" t="s">
        <v>1108</v>
      </c>
      <c r="AG62" s="476" t="str">
        <f>IF(COUNTBLANK(AM56:AM57)=0,IF(AM56&gt;AM57,AG57,AG56),"-")</f>
        <v>-</v>
      </c>
      <c r="AL62" s="412"/>
      <c r="AM62" s="415"/>
      <c r="AN62" s="341"/>
    </row>
    <row r="63" ht="27.0" customHeight="1">
      <c r="A63" s="341"/>
      <c r="B63" s="416" t="s">
        <v>1109</v>
      </c>
      <c r="C63" s="623" t="str">
        <f>IF(COUNTBLANK(I50:I53)=0,IF(I52&gt;I53,C53,C52),"-")</f>
        <v>-</v>
      </c>
      <c r="D63" s="170"/>
      <c r="E63" s="170"/>
      <c r="F63" s="170"/>
      <c r="G63" s="170"/>
      <c r="H63" s="417"/>
      <c r="I63" s="238"/>
      <c r="J63" s="341"/>
      <c r="K63" s="341"/>
      <c r="L63" s="418" t="s">
        <v>1110</v>
      </c>
      <c r="M63" s="624" t="str">
        <f>IF(COUNTBLANK(S50:S53)=0,IF(S52&gt;S53,M53,M52),"-")</f>
        <v>-</v>
      </c>
      <c r="N63" s="123"/>
      <c r="O63" s="123"/>
      <c r="P63" s="123"/>
      <c r="Q63" s="123"/>
      <c r="R63" s="419"/>
      <c r="S63" s="420"/>
      <c r="T63" s="341"/>
      <c r="U63" s="341"/>
      <c r="V63" s="421" t="s">
        <v>1111</v>
      </c>
      <c r="W63" s="625" t="str">
        <f>IF(COUNTBLANK(AC50:AC53)=0,IF(AC52&gt;AC53,W53,W52),"-")</f>
        <v>-</v>
      </c>
      <c r="X63" s="129"/>
      <c r="Y63" s="129"/>
      <c r="Z63" s="129"/>
      <c r="AA63" s="129"/>
      <c r="AB63" s="422"/>
      <c r="AC63" s="423"/>
      <c r="AD63" s="341"/>
      <c r="AE63" s="341"/>
      <c r="AF63" s="424" t="s">
        <v>1112</v>
      </c>
      <c r="AG63" s="626" t="str">
        <f>IF(COUNTBLANK(AM50:AM53)=0,IF(AM52&gt;AM53,AG53,AG52),"-")</f>
        <v>-</v>
      </c>
      <c r="AH63" s="175"/>
      <c r="AI63" s="175"/>
      <c r="AJ63" s="175"/>
      <c r="AK63" s="175"/>
      <c r="AL63" s="425"/>
      <c r="AM63" s="426"/>
      <c r="AN63" s="341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67"/>
      <c r="B65" s="40" t="s">
        <v>176</v>
      </c>
      <c r="C65" s="41"/>
      <c r="D65" s="41"/>
      <c r="E65" s="41"/>
      <c r="F65" s="41"/>
      <c r="G65" s="41"/>
      <c r="H65" s="41"/>
      <c r="I65" s="41"/>
      <c r="J65" s="367"/>
      <c r="K65" s="367"/>
      <c r="L65" s="42" t="s">
        <v>177</v>
      </c>
      <c r="M65" s="43"/>
      <c r="N65" s="43"/>
      <c r="O65" s="43"/>
      <c r="P65" s="43"/>
      <c r="Q65" s="43"/>
      <c r="R65" s="43"/>
      <c r="S65" s="43"/>
      <c r="T65" s="367"/>
      <c r="U65" s="367"/>
      <c r="V65" s="44" t="s">
        <v>178</v>
      </c>
      <c r="W65" s="45"/>
      <c r="X65" s="45"/>
      <c r="Y65" s="45"/>
      <c r="Z65" s="45"/>
      <c r="AA65" s="45"/>
      <c r="AB65" s="45"/>
      <c r="AC65" s="45"/>
      <c r="AD65" s="367"/>
      <c r="AE65" s="367"/>
      <c r="AF65" s="46" t="s">
        <v>179</v>
      </c>
      <c r="AG65" s="47"/>
      <c r="AH65" s="47"/>
      <c r="AI65" s="47"/>
      <c r="AJ65" s="47"/>
      <c r="AK65" s="47"/>
      <c r="AL65" s="47"/>
      <c r="AM65" s="47"/>
      <c r="AN65" s="367"/>
    </row>
    <row r="66" ht="27.0" customHeight="1">
      <c r="A66" s="368"/>
      <c r="B66" s="49" t="str">
        <f>B43</f>
        <v>PARTIE 1 : 13H30 - 15H00</v>
      </c>
      <c r="C66" s="368"/>
      <c r="D66" s="368"/>
      <c r="E66" s="368"/>
      <c r="F66" s="368"/>
      <c r="G66" s="368"/>
      <c r="H66" s="369" t="s">
        <v>54</v>
      </c>
      <c r="I66" s="370" t="s">
        <v>55</v>
      </c>
      <c r="J66" s="368"/>
      <c r="K66" s="368"/>
      <c r="L66" s="52" t="str">
        <f>B66</f>
        <v>PARTIE 1 : 13H30 - 15H00</v>
      </c>
      <c r="M66" s="368"/>
      <c r="N66" s="368"/>
      <c r="O66" s="368"/>
      <c r="P66" s="368"/>
      <c r="Q66" s="368"/>
      <c r="R66" s="369" t="s">
        <v>54</v>
      </c>
      <c r="S66" s="370" t="s">
        <v>55</v>
      </c>
      <c r="T66" s="368"/>
      <c r="U66" s="368"/>
      <c r="V66" s="53" t="str">
        <f>B66</f>
        <v>PARTIE 1 : 13H30 - 15H00</v>
      </c>
      <c r="W66" s="368"/>
      <c r="X66" s="368"/>
      <c r="Y66" s="368"/>
      <c r="Z66" s="368"/>
      <c r="AA66" s="368"/>
      <c r="AB66" s="369" t="s">
        <v>54</v>
      </c>
      <c r="AC66" s="370" t="s">
        <v>55</v>
      </c>
      <c r="AD66" s="368"/>
      <c r="AE66" s="368"/>
      <c r="AF66" s="54" t="str">
        <f>B66</f>
        <v>PARTIE 1 : 13H30 - 15H00</v>
      </c>
      <c r="AG66" s="368"/>
      <c r="AH66" s="368"/>
      <c r="AI66" s="368"/>
      <c r="AJ66" s="368"/>
      <c r="AK66" s="368"/>
      <c r="AL66" s="369" t="s">
        <v>54</v>
      </c>
      <c r="AM66" s="370" t="s">
        <v>55</v>
      </c>
      <c r="AN66" s="368"/>
    </row>
    <row r="67" ht="27.0" customHeight="1">
      <c r="A67" s="371" t="s">
        <v>56</v>
      </c>
      <c r="B67" s="56">
        <v>45.0</v>
      </c>
      <c r="C67" s="57" t="str">
        <f>IFERROR(VLOOKUP("5A",$G$8:$N$39,3,FALSE))</f>
        <v>GALLIOU Laurys</v>
      </c>
      <c r="D67" s="58"/>
      <c r="E67" s="58"/>
      <c r="F67" s="58"/>
      <c r="G67" s="59"/>
      <c r="H67" s="372"/>
      <c r="I67" s="61"/>
      <c r="J67" s="373"/>
      <c r="K67" s="371"/>
      <c r="L67" s="63">
        <v>46.0</v>
      </c>
      <c r="M67" s="64" t="str">
        <f>IFERROR(VLOOKUP("6A",$G$8:$N$39,3,FALSE))</f>
        <v>ARQUILLIERE Erwan</v>
      </c>
      <c r="N67" s="65"/>
      <c r="O67" s="65"/>
      <c r="P67" s="65"/>
      <c r="Q67" s="66"/>
      <c r="R67" s="374"/>
      <c r="S67" s="68"/>
      <c r="T67" s="373"/>
      <c r="U67" s="371"/>
      <c r="V67" s="69">
        <v>47.0</v>
      </c>
      <c r="W67" s="70" t="str">
        <f>IFERROR(VLOOKUP("7A",$G$8:$N$39,3,FALSE))</f>
        <v>MICHELAS Thomas</v>
      </c>
      <c r="X67" s="71"/>
      <c r="Y67" s="71"/>
      <c r="Z67" s="71"/>
      <c r="AA67" s="72"/>
      <c r="AB67" s="375"/>
      <c r="AC67" s="74"/>
      <c r="AD67" s="373"/>
      <c r="AE67" s="371"/>
      <c r="AF67" s="75">
        <v>48.0</v>
      </c>
      <c r="AG67" s="76" t="str">
        <f>IFERROR(VLOOKUP("8A",$G$8:$N$39,3,FALSE))</f>
        <v>VIALADE Cilian</v>
      </c>
      <c r="AH67" s="77"/>
      <c r="AI67" s="77"/>
      <c r="AJ67" s="77"/>
      <c r="AK67" s="78"/>
      <c r="AL67" s="376"/>
      <c r="AM67" s="80"/>
      <c r="AN67" s="373" t="str">
        <f>AG68</f>
        <v>NICOLAS Valentin</v>
      </c>
    </row>
    <row r="68" ht="27.0" customHeight="1">
      <c r="A68" s="371" t="s">
        <v>56</v>
      </c>
      <c r="B68" s="81"/>
      <c r="C68" s="82" t="str">
        <f>IFERROR(VLOOKUP("5B",$G$8:$N$39,3,FALSE))</f>
        <v>ROEHRIG Eliott</v>
      </c>
      <c r="D68" s="83"/>
      <c r="E68" s="83"/>
      <c r="F68" s="83"/>
      <c r="G68" s="84"/>
      <c r="H68" s="377"/>
      <c r="I68" s="86"/>
      <c r="J68" s="373"/>
      <c r="K68" s="371"/>
      <c r="L68" s="87"/>
      <c r="M68" s="88" t="str">
        <f>IFERROR(VLOOKUP("6B",$G$8:$N$39,3,FALSE))</f>
        <v>SERVERIN Nathan</v>
      </c>
      <c r="N68" s="89"/>
      <c r="O68" s="89"/>
      <c r="P68" s="89"/>
      <c r="Q68" s="90"/>
      <c r="R68" s="378"/>
      <c r="S68" s="92"/>
      <c r="T68" s="373"/>
      <c r="U68" s="371"/>
      <c r="V68" s="93"/>
      <c r="W68" s="94" t="str">
        <f>IFERROR(VLOOKUP("7B",$G$8:$N$39,3,FALSE))</f>
        <v>PEYRARD Jules</v>
      </c>
      <c r="X68" s="95"/>
      <c r="Y68" s="95"/>
      <c r="Z68" s="95"/>
      <c r="AA68" s="96"/>
      <c r="AB68" s="379"/>
      <c r="AC68" s="98"/>
      <c r="AD68" s="373"/>
      <c r="AE68" s="371"/>
      <c r="AF68" s="99"/>
      <c r="AG68" s="100" t="str">
        <f>IFERROR(VLOOKUP("8B",$G$8:$N$39,3,FALSE))</f>
        <v>NICOLAS Valentin</v>
      </c>
      <c r="AH68" s="101"/>
      <c r="AI68" s="101"/>
      <c r="AJ68" s="101"/>
      <c r="AK68" s="102"/>
      <c r="AL68" s="380"/>
      <c r="AM68" s="104"/>
      <c r="AN68" s="373" t="str">
        <f>AG67</f>
        <v>VIALADE Cilian</v>
      </c>
    </row>
    <row r="69" ht="27.0" customHeight="1">
      <c r="A69" s="371" t="s">
        <v>57</v>
      </c>
      <c r="B69" s="105"/>
      <c r="C69" s="106" t="str">
        <f>IFERROR(VLOOKUP("5C",$G$8:$N$39,3,FALSE))</f>
        <v>BODENGHEIM Swuliwan</v>
      </c>
      <c r="G69" s="107"/>
      <c r="H69" s="381"/>
      <c r="I69" s="109">
        <v>13.0</v>
      </c>
      <c r="J69" s="373" t="str">
        <f>C70</f>
        <v>Office</v>
      </c>
      <c r="K69" s="371" t="s">
        <v>57</v>
      </c>
      <c r="L69" s="110"/>
      <c r="M69" s="106" t="str">
        <f>IFERROR(VLOOKUP("6C",$G$8:$N$39,3,FALSE))</f>
        <v>COTRET Emeric</v>
      </c>
      <c r="Q69" s="107"/>
      <c r="R69" s="381"/>
      <c r="S69" s="111">
        <v>13.0</v>
      </c>
      <c r="T69" s="373" t="str">
        <f>M70</f>
        <v>Office</v>
      </c>
      <c r="U69" s="371" t="s">
        <v>57</v>
      </c>
      <c r="V69" s="112"/>
      <c r="W69" s="106" t="str">
        <f>IFERROR(VLOOKUP("7C",$G$8:$N$39,3,FALSE))</f>
        <v>CHAUX Maxime</v>
      </c>
      <c r="AA69" s="107"/>
      <c r="AB69" s="381"/>
      <c r="AC69" s="113">
        <v>13.0</v>
      </c>
      <c r="AD69" s="373" t="str">
        <f>W70</f>
        <v>Office</v>
      </c>
      <c r="AE69" s="371"/>
      <c r="AF69" s="114"/>
      <c r="AG69" s="106" t="str">
        <f>IFERROR(VLOOKUP("8C",$G$8:$N$39,3,FALSE))</f>
        <v>BOZON Damien</v>
      </c>
      <c r="AK69" s="107"/>
      <c r="AL69" s="381"/>
      <c r="AM69" s="115">
        <v>13.0</v>
      </c>
      <c r="AN69" s="373" t="str">
        <f>AG70</f>
        <v>Office</v>
      </c>
    </row>
    <row r="70" ht="27.0" customHeight="1">
      <c r="A70" s="371" t="s">
        <v>57</v>
      </c>
      <c r="B70" s="116"/>
      <c r="C70" s="117" t="str">
        <f>IFERROR(VLOOKUP("5D",$G$8:$N$39,3,FALSE))</f>
        <v>Office</v>
      </c>
      <c r="G70" s="118"/>
      <c r="H70" s="382"/>
      <c r="I70" s="120">
        <v>7.0</v>
      </c>
      <c r="J70" s="373" t="str">
        <f>C69</f>
        <v>BODENGHEIM Swuliwan</v>
      </c>
      <c r="K70" s="371" t="s">
        <v>57</v>
      </c>
      <c r="L70" s="121"/>
      <c r="M70" s="122" t="str">
        <f>IFERROR(VLOOKUP("6D",$G$8:$N$39,3,FALSE))</f>
        <v>Office</v>
      </c>
      <c r="N70" s="123"/>
      <c r="O70" s="123"/>
      <c r="P70" s="123"/>
      <c r="Q70" s="124"/>
      <c r="R70" s="383"/>
      <c r="S70" s="126">
        <v>7.0</v>
      </c>
      <c r="T70" s="373" t="str">
        <f>M69</f>
        <v>COTRET Emeric</v>
      </c>
      <c r="U70" s="371" t="s">
        <v>57</v>
      </c>
      <c r="V70" s="127"/>
      <c r="W70" s="128" t="str">
        <f>IFERROR(VLOOKUP("7D",$G$8:$N$39,3,FALSE))</f>
        <v>Office</v>
      </c>
      <c r="X70" s="129"/>
      <c r="Y70" s="129"/>
      <c r="Z70" s="129"/>
      <c r="AA70" s="130"/>
      <c r="AB70" s="384"/>
      <c r="AC70" s="132">
        <v>7.0</v>
      </c>
      <c r="AD70" s="373" t="str">
        <f>W69</f>
        <v>CHAUX Maxime</v>
      </c>
      <c r="AE70" s="371"/>
      <c r="AF70" s="133"/>
      <c r="AG70" s="134" t="str">
        <f>IFERROR(VLOOKUP("8D",$G$8:$N$39,3,FALSE))</f>
        <v>Office</v>
      </c>
      <c r="AK70" s="135"/>
      <c r="AL70" s="385"/>
      <c r="AM70" s="137">
        <v>7.0</v>
      </c>
      <c r="AN70" s="373" t="str">
        <f>AG69</f>
        <v>BOZON Damien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45"/>
      <c r="B72" s="49" t="str">
        <f>B49</f>
        <v>PARTIE 2 : 15H45 - 17H15</v>
      </c>
      <c r="C72" s="386"/>
      <c r="D72" s="386"/>
      <c r="E72" s="386"/>
      <c r="F72" s="386"/>
      <c r="G72" s="386"/>
      <c r="H72" s="369" t="s">
        <v>54</v>
      </c>
      <c r="I72" s="370" t="s">
        <v>55</v>
      </c>
      <c r="J72" s="145"/>
      <c r="K72" s="145"/>
      <c r="L72" s="166" t="str">
        <f>B72</f>
        <v>PARTIE 2 : 15H45 - 17H15</v>
      </c>
      <c r="M72" s="386"/>
      <c r="N72" s="386"/>
      <c r="O72" s="386"/>
      <c r="P72" s="386"/>
      <c r="Q72" s="386"/>
      <c r="R72" s="369" t="s">
        <v>54</v>
      </c>
      <c r="S72" s="370" t="s">
        <v>55</v>
      </c>
      <c r="T72" s="145"/>
      <c r="U72" s="145"/>
      <c r="V72" s="167" t="str">
        <f>B72</f>
        <v>PARTIE 2 : 15H45 - 17H15</v>
      </c>
      <c r="W72" s="386"/>
      <c r="X72" s="386"/>
      <c r="Y72" s="386"/>
      <c r="Z72" s="386"/>
      <c r="AA72" s="386"/>
      <c r="AB72" s="369" t="s">
        <v>54</v>
      </c>
      <c r="AC72" s="370" t="s">
        <v>55</v>
      </c>
      <c r="AD72" s="145"/>
      <c r="AE72" s="145"/>
      <c r="AF72" s="168" t="str">
        <f>B72</f>
        <v>PARTIE 2 : 15H45 - 17H15</v>
      </c>
      <c r="AG72" s="386"/>
      <c r="AH72" s="386"/>
      <c r="AI72" s="386"/>
      <c r="AJ72" s="386"/>
      <c r="AK72" s="386"/>
      <c r="AL72" s="369" t="s">
        <v>54</v>
      </c>
      <c r="AM72" s="370" t="s">
        <v>55</v>
      </c>
      <c r="AN72" s="145"/>
    </row>
    <row r="73" ht="27.0" customHeight="1">
      <c r="A73" s="371" t="s">
        <v>60</v>
      </c>
      <c r="B73" s="56">
        <v>46.0</v>
      </c>
      <c r="C73" s="57" t="str">
        <f>IF(COUNTBLANK(I67:I70)=0,IF(I67&gt;I68,C67,C68),"-")</f>
        <v>-</v>
      </c>
      <c r="D73" s="58"/>
      <c r="E73" s="58"/>
      <c r="F73" s="58"/>
      <c r="G73" s="59"/>
      <c r="H73" s="372"/>
      <c r="I73" s="61"/>
      <c r="J73" s="373"/>
      <c r="K73" s="371"/>
      <c r="L73" s="63">
        <v>47.0</v>
      </c>
      <c r="M73" s="64" t="str">
        <f>IF(COUNTBLANK(S67:S70)=0,IF(S67&gt;S68,M67,M68),"-")</f>
        <v>-</v>
      </c>
      <c r="N73" s="65"/>
      <c r="O73" s="65"/>
      <c r="P73" s="65"/>
      <c r="Q73" s="66"/>
      <c r="R73" s="374"/>
      <c r="S73" s="68"/>
      <c r="T73" s="373"/>
      <c r="U73" s="371"/>
      <c r="V73" s="69">
        <v>48.0</v>
      </c>
      <c r="W73" s="70" t="str">
        <f>IF(COUNTBLANK(AC67:AC70)=0,IF(AC67&gt;AC68,W67,W68),"-")</f>
        <v>-</v>
      </c>
      <c r="X73" s="71"/>
      <c r="Y73" s="71"/>
      <c r="Z73" s="71"/>
      <c r="AA73" s="72"/>
      <c r="AB73" s="375"/>
      <c r="AC73" s="74"/>
      <c r="AD73" s="373"/>
      <c r="AE73" s="371"/>
      <c r="AF73" s="75">
        <v>41.0</v>
      </c>
      <c r="AG73" s="76" t="str">
        <f>IF(COUNTBLANK(AM67:AM70)=0,IF(AM67&gt;AM68,AG67,AG68),"-")</f>
        <v>-</v>
      </c>
      <c r="AH73" s="77"/>
      <c r="AI73" s="77"/>
      <c r="AJ73" s="77"/>
      <c r="AK73" s="78"/>
      <c r="AL73" s="376"/>
      <c r="AM73" s="80"/>
      <c r="AN73" s="373" t="str">
        <f>AG74</f>
        <v>-</v>
      </c>
    </row>
    <row r="74" ht="27.0" customHeight="1">
      <c r="A74" s="371" t="s">
        <v>60</v>
      </c>
      <c r="B74" s="81"/>
      <c r="C74" s="82" t="str">
        <f>IF(COUNTBLANK(I67:I70)=0,IF(I69&gt;I70,C69,C70),"-")</f>
        <v>-</v>
      </c>
      <c r="D74" s="83"/>
      <c r="E74" s="83"/>
      <c r="F74" s="83"/>
      <c r="G74" s="84"/>
      <c r="H74" s="377"/>
      <c r="I74" s="86"/>
      <c r="J74" s="373"/>
      <c r="K74" s="371"/>
      <c r="L74" s="87"/>
      <c r="M74" s="88" t="str">
        <f>IF(COUNTBLANK(S67:S70)=0,IF(S69&gt;S70,M69,M70),"-")</f>
        <v>-</v>
      </c>
      <c r="N74" s="89"/>
      <c r="O74" s="89"/>
      <c r="P74" s="89"/>
      <c r="Q74" s="90"/>
      <c r="R74" s="378"/>
      <c r="S74" s="92"/>
      <c r="T74" s="373"/>
      <c r="U74" s="371"/>
      <c r="V74" s="93"/>
      <c r="W74" s="94" t="str">
        <f>IF(COUNTBLANK(AC67:AC70)=0,IF(AC69&gt;AC70,W69,W70),"-")</f>
        <v>-</v>
      </c>
      <c r="X74" s="95"/>
      <c r="Y74" s="95"/>
      <c r="Z74" s="95"/>
      <c r="AA74" s="96"/>
      <c r="AB74" s="379"/>
      <c r="AC74" s="98"/>
      <c r="AD74" s="373"/>
      <c r="AE74" s="371"/>
      <c r="AF74" s="99"/>
      <c r="AG74" s="100" t="str">
        <f>IF(COUNTBLANK(AM67:AM70)=0,IF(AM69&gt;AM70,AG69,AG70),"-")</f>
        <v>-</v>
      </c>
      <c r="AH74" s="101"/>
      <c r="AI74" s="101"/>
      <c r="AJ74" s="101"/>
      <c r="AK74" s="102"/>
      <c r="AL74" s="380"/>
      <c r="AM74" s="104"/>
      <c r="AN74" s="373" t="str">
        <f>AG73</f>
        <v>-</v>
      </c>
    </row>
    <row r="75" ht="27.0" customHeight="1">
      <c r="A75" s="371" t="s">
        <v>61</v>
      </c>
      <c r="B75" s="105"/>
      <c r="C75" s="106" t="str">
        <f>IF(COUNTBLANK(I67:I70)=0,IF(I67&gt;I68,C68,C67),"-")</f>
        <v>-</v>
      </c>
      <c r="G75" s="107"/>
      <c r="H75" s="381"/>
      <c r="I75" s="109"/>
      <c r="J75" s="373" t="str">
        <f>C76</f>
        <v>-</v>
      </c>
      <c r="K75" s="371" t="s">
        <v>61</v>
      </c>
      <c r="L75" s="110"/>
      <c r="M75" s="106" t="str">
        <f>IF(COUNTBLANK(S67:S70)=0,IF(S67&gt;S68,M68,M67),"-")</f>
        <v>-</v>
      </c>
      <c r="Q75" s="107"/>
      <c r="R75" s="381"/>
      <c r="S75" s="111"/>
      <c r="T75" s="373" t="str">
        <f>M76</f>
        <v>-</v>
      </c>
      <c r="U75" s="371" t="s">
        <v>61</v>
      </c>
      <c r="V75" s="112"/>
      <c r="W75" s="106" t="str">
        <f>IF(COUNTBLANK(AC67:AC70)=0,IF(AC67&gt;AC68,W68,W67),"-")</f>
        <v>-</v>
      </c>
      <c r="AA75" s="107"/>
      <c r="AB75" s="381"/>
      <c r="AC75" s="113"/>
      <c r="AD75" s="373" t="str">
        <f>W76</f>
        <v>-</v>
      </c>
      <c r="AE75" s="371"/>
      <c r="AF75" s="114"/>
      <c r="AG75" s="106" t="str">
        <f>IF(COUNTBLANK(AM67:AM70)=0,IF(AM67&gt;AM68,AG68,AG67),"-")</f>
        <v>-</v>
      </c>
      <c r="AK75" s="107"/>
      <c r="AL75" s="381"/>
      <c r="AM75" s="115"/>
      <c r="AN75" s="373" t="str">
        <f>AG76</f>
        <v>-</v>
      </c>
    </row>
    <row r="76" ht="27.0" customHeight="1">
      <c r="A76" s="371" t="s">
        <v>61</v>
      </c>
      <c r="B76" s="116"/>
      <c r="C76" s="169" t="str">
        <f>IF(COUNTBLANK(I67:I70)=0,IF(I69&gt;I70,C70,C69),"-")</f>
        <v>-</v>
      </c>
      <c r="D76" s="170"/>
      <c r="E76" s="170"/>
      <c r="F76" s="170"/>
      <c r="G76" s="171"/>
      <c r="H76" s="387"/>
      <c r="I76" s="173"/>
      <c r="J76" s="373" t="str">
        <f>C75</f>
        <v>-</v>
      </c>
      <c r="K76" s="371" t="s">
        <v>61</v>
      </c>
      <c r="L76" s="121"/>
      <c r="M76" s="122" t="str">
        <f>IF(COUNTBLANK(S67:S70)=0,IF(S69&gt;S70,M70,M69),"-")</f>
        <v>-</v>
      </c>
      <c r="N76" s="123"/>
      <c r="O76" s="123"/>
      <c r="P76" s="123"/>
      <c r="Q76" s="124"/>
      <c r="R76" s="383"/>
      <c r="S76" s="126"/>
      <c r="T76" s="373" t="str">
        <f>M75</f>
        <v>-</v>
      </c>
      <c r="U76" s="371" t="s">
        <v>61</v>
      </c>
      <c r="V76" s="127"/>
      <c r="W76" s="128" t="str">
        <f>IF(COUNTBLANK(AC67:AC70)=0,IF(AC69&gt;AC70,W70,W69),"-")</f>
        <v>-</v>
      </c>
      <c r="X76" s="129"/>
      <c r="Y76" s="129"/>
      <c r="Z76" s="129"/>
      <c r="AA76" s="130"/>
      <c r="AB76" s="384"/>
      <c r="AC76" s="132"/>
      <c r="AD76" s="373" t="str">
        <f>W75</f>
        <v>-</v>
      </c>
      <c r="AE76" s="371"/>
      <c r="AF76" s="133"/>
      <c r="AG76" s="174" t="str">
        <f>IF(COUNTBLANK(AM67:AM70)=0,IF(AM69&gt;AM70,AG70,AG69),"-")</f>
        <v>-</v>
      </c>
      <c r="AH76" s="175"/>
      <c r="AI76" s="175"/>
      <c r="AJ76" s="175"/>
      <c r="AK76" s="176"/>
      <c r="AL76" s="390"/>
      <c r="AM76" s="178"/>
      <c r="AN76" s="373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45"/>
      <c r="B78" s="49" t="str">
        <f>B55</f>
        <v>BARRAGES : 18H00 - 19H30</v>
      </c>
      <c r="C78" s="386"/>
      <c r="D78" s="386"/>
      <c r="E78" s="386"/>
      <c r="F78" s="386"/>
      <c r="G78" s="386"/>
      <c r="H78" s="369" t="s">
        <v>54</v>
      </c>
      <c r="I78" s="370" t="s">
        <v>55</v>
      </c>
      <c r="J78" s="145"/>
      <c r="K78" s="145"/>
      <c r="L78" s="166" t="str">
        <f>B78</f>
        <v>BARRAGES : 18H00 - 19H30</v>
      </c>
      <c r="M78" s="386"/>
      <c r="N78" s="386"/>
      <c r="O78" s="386"/>
      <c r="P78" s="386"/>
      <c r="Q78" s="386"/>
      <c r="R78" s="369" t="s">
        <v>54</v>
      </c>
      <c r="S78" s="370" t="s">
        <v>55</v>
      </c>
      <c r="T78" s="145"/>
      <c r="U78" s="145"/>
      <c r="V78" s="167" t="str">
        <f>B78</f>
        <v>BARRAGES : 18H00 - 19H30</v>
      </c>
      <c r="W78" s="386"/>
      <c r="X78" s="386"/>
      <c r="Y78" s="386"/>
      <c r="Z78" s="386"/>
      <c r="AA78" s="386"/>
      <c r="AB78" s="369" t="s">
        <v>54</v>
      </c>
      <c r="AC78" s="370" t="s">
        <v>55</v>
      </c>
      <c r="AD78" s="145"/>
      <c r="AE78" s="145"/>
      <c r="AF78" s="168" t="str">
        <f>B78</f>
        <v>BARRAGES : 18H00 - 19H30</v>
      </c>
      <c r="AG78" s="386"/>
      <c r="AH78" s="386"/>
      <c r="AI78" s="386"/>
      <c r="AJ78" s="386"/>
      <c r="AK78" s="386"/>
      <c r="AL78" s="369" t="s">
        <v>54</v>
      </c>
      <c r="AM78" s="370" t="s">
        <v>55</v>
      </c>
      <c r="AN78" s="145"/>
    </row>
    <row r="79" ht="27.0" customHeight="1">
      <c r="A79" s="371" t="s">
        <v>63</v>
      </c>
      <c r="B79" s="56">
        <v>47.0</v>
      </c>
      <c r="C79" s="473" t="str">
        <f>IF(COUNTBLANK(I73:I76)=0,IF(I73&gt;I74,C74,C73),"-")</f>
        <v>-</v>
      </c>
      <c r="D79" s="58"/>
      <c r="E79" s="58"/>
      <c r="F79" s="58"/>
      <c r="G79" s="59"/>
      <c r="H79" s="372"/>
      <c r="I79" s="61"/>
      <c r="J79" s="373"/>
      <c r="K79" s="371"/>
      <c r="L79" s="63">
        <v>48.0</v>
      </c>
      <c r="M79" s="493" t="str">
        <f>IF(COUNTBLANK(S73:S76)=0,IF(S73&gt;S74,M74,M73),"-")</f>
        <v>-</v>
      </c>
      <c r="N79" s="65"/>
      <c r="O79" s="65"/>
      <c r="P79" s="65"/>
      <c r="Q79" s="66"/>
      <c r="R79" s="374"/>
      <c r="S79" s="68"/>
      <c r="T79" s="373"/>
      <c r="U79" s="371"/>
      <c r="V79" s="69">
        <v>41.0</v>
      </c>
      <c r="W79" s="494" t="str">
        <f>IF(COUNTBLANK(AC73:AC76)=0,IF(AC73&gt;AC74,W74,W73),"-")</f>
        <v>-</v>
      </c>
      <c r="X79" s="71"/>
      <c r="Y79" s="71"/>
      <c r="Z79" s="71"/>
      <c r="AA79" s="72"/>
      <c r="AB79" s="375"/>
      <c r="AC79" s="74"/>
      <c r="AD79" s="373"/>
      <c r="AE79" s="371"/>
      <c r="AF79" s="75">
        <v>42.0</v>
      </c>
      <c r="AG79" s="495" t="str">
        <f>IF(COUNTBLANK(AM73:AM76)=0,IF(AM73&gt;AM74,AG74,AG73),"-")</f>
        <v>-</v>
      </c>
      <c r="AH79" s="77"/>
      <c r="AI79" s="77"/>
      <c r="AJ79" s="77"/>
      <c r="AK79" s="78"/>
      <c r="AL79" s="376"/>
      <c r="AM79" s="80"/>
      <c r="AN79" s="373" t="str">
        <f>AG80</f>
        <v>-</v>
      </c>
    </row>
    <row r="80" ht="27.0" customHeight="1">
      <c r="A80" s="371" t="s">
        <v>63</v>
      </c>
      <c r="B80" s="116"/>
      <c r="C80" s="428" t="str">
        <f>IF(COUNTBLANK(I73:I76)=0,IF(I75&gt;I76,C75,C76),"-")</f>
        <v>-</v>
      </c>
      <c r="D80" s="170"/>
      <c r="E80" s="170"/>
      <c r="F80" s="170"/>
      <c r="G80" s="171"/>
      <c r="H80" s="387"/>
      <c r="I80" s="173"/>
      <c r="J80" s="373"/>
      <c r="K80" s="371"/>
      <c r="L80" s="121"/>
      <c r="M80" s="391" t="str">
        <f>IF(COUNTBLANK(S73:S76)=0,IF(S75&gt;S76,M75,M76),"-")</f>
        <v>-</v>
      </c>
      <c r="N80" s="123"/>
      <c r="O80" s="123"/>
      <c r="P80" s="123"/>
      <c r="Q80" s="124"/>
      <c r="R80" s="383"/>
      <c r="S80" s="126"/>
      <c r="T80" s="373"/>
      <c r="U80" s="371"/>
      <c r="V80" s="127"/>
      <c r="W80" s="388" t="str">
        <f>IF(COUNTBLANK(AC73:AC76)=0,IF(AC75&gt;AC76,W75,W76),"-")</f>
        <v>-</v>
      </c>
      <c r="X80" s="129"/>
      <c r="Y80" s="129"/>
      <c r="Z80" s="129"/>
      <c r="AA80" s="130"/>
      <c r="AB80" s="384"/>
      <c r="AC80" s="132"/>
      <c r="AD80" s="373"/>
      <c r="AE80" s="371"/>
      <c r="AF80" s="133"/>
      <c r="AG80" s="389" t="str">
        <f>IF(COUNTBLANK(AM73:AM76)=0,IF(AM75&gt;AM76,AG75,AG76),"-")</f>
        <v>-</v>
      </c>
      <c r="AH80" s="175"/>
      <c r="AI80" s="175"/>
      <c r="AJ80" s="175"/>
      <c r="AK80" s="176"/>
      <c r="AL80" s="390"/>
      <c r="AM80" s="178"/>
      <c r="AN80" s="373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392"/>
      <c r="B82" s="393"/>
      <c r="C82" s="191"/>
      <c r="D82" s="191"/>
      <c r="E82" s="191"/>
      <c r="F82" s="191"/>
      <c r="G82" s="191"/>
      <c r="H82" s="191"/>
      <c r="I82" s="192"/>
      <c r="J82" s="392"/>
      <c r="K82" s="392"/>
      <c r="L82" s="393"/>
      <c r="M82" s="191"/>
      <c r="N82" s="191"/>
      <c r="O82" s="191"/>
      <c r="P82" s="191"/>
      <c r="Q82" s="191"/>
      <c r="R82" s="191"/>
      <c r="S82" s="191"/>
      <c r="T82" s="392"/>
      <c r="U82" s="392"/>
      <c r="V82" s="393"/>
      <c r="W82" s="191"/>
      <c r="X82" s="191"/>
      <c r="Y82" s="191"/>
      <c r="Z82" s="191"/>
      <c r="AA82" s="191"/>
      <c r="AB82" s="191"/>
      <c r="AC82" s="191"/>
      <c r="AD82" s="392"/>
      <c r="AE82" s="392"/>
      <c r="AF82" s="393"/>
      <c r="AG82" s="191"/>
      <c r="AH82" s="191"/>
      <c r="AI82" s="191"/>
      <c r="AJ82" s="191"/>
      <c r="AK82" s="191"/>
      <c r="AL82" s="191"/>
      <c r="AM82" s="191"/>
      <c r="AN82" s="392"/>
    </row>
    <row r="83" ht="27.0" customHeight="1">
      <c r="A83" s="341"/>
      <c r="B83" s="56" t="s">
        <v>1113</v>
      </c>
      <c r="C83" s="616" t="str">
        <f>IF(COUNTBLANK(I73:I76)=0,IF(I73&gt;I74,C73,C74),"-")</f>
        <v>-</v>
      </c>
      <c r="D83" s="58"/>
      <c r="E83" s="58"/>
      <c r="F83" s="58"/>
      <c r="G83" s="58"/>
      <c r="H83" s="394"/>
      <c r="I83" s="196"/>
      <c r="J83" s="341"/>
      <c r="K83" s="341"/>
      <c r="L83" s="63" t="s">
        <v>1114</v>
      </c>
      <c r="M83" s="617" t="str">
        <f>IF(COUNTBLANK(S73:S76)=0,IF(S73&gt;S74,M73,M74),"-")</f>
        <v>-</v>
      </c>
      <c r="N83" s="65"/>
      <c r="O83" s="65"/>
      <c r="P83" s="65"/>
      <c r="Q83" s="65"/>
      <c r="R83" s="395"/>
      <c r="S83" s="396"/>
      <c r="T83" s="341"/>
      <c r="U83" s="341"/>
      <c r="V83" s="69" t="s">
        <v>1115</v>
      </c>
      <c r="W83" s="618" t="str">
        <f>IF(COUNTBLANK(AC73:AC76)=0,IF(AC73&gt;AC74,W73,W74),"-")</f>
        <v>-</v>
      </c>
      <c r="X83" s="71"/>
      <c r="Y83" s="71"/>
      <c r="Z83" s="71"/>
      <c r="AA83" s="71"/>
      <c r="AB83" s="397"/>
      <c r="AC83" s="398"/>
      <c r="AD83" s="341"/>
      <c r="AE83" s="341"/>
      <c r="AF83" s="75" t="s">
        <v>1116</v>
      </c>
      <c r="AG83" s="619" t="str">
        <f>IF(COUNTBLANK(AM73:AM76)=0,IF(AM73&gt;AM74,AG73,AG74),"-")</f>
        <v>-</v>
      </c>
      <c r="AH83" s="77"/>
      <c r="AI83" s="77"/>
      <c r="AJ83" s="77"/>
      <c r="AK83" s="77"/>
      <c r="AL83" s="399"/>
      <c r="AM83" s="400"/>
      <c r="AN83" s="341"/>
    </row>
    <row r="84" ht="27.0" customHeight="1">
      <c r="A84" s="341"/>
      <c r="B84" s="401" t="s">
        <v>1117</v>
      </c>
      <c r="C84" s="620" t="str">
        <f>IF(COUNTBLANK(I79:I80)=0,IF(I79&gt;I80,C79,C80),"-")</f>
        <v>-</v>
      </c>
      <c r="H84" s="402"/>
      <c r="I84" s="212"/>
      <c r="J84" s="341"/>
      <c r="K84" s="341"/>
      <c r="L84" s="403" t="s">
        <v>1118</v>
      </c>
      <c r="M84" s="621" t="str">
        <f>IF(COUNTBLANK(S79:S80)=0,IF(S79&gt;S80,M79,M80),"-")</f>
        <v>-</v>
      </c>
      <c r="R84" s="404"/>
      <c r="S84" s="405"/>
      <c r="T84" s="341"/>
      <c r="U84" s="341"/>
      <c r="V84" s="406" t="s">
        <v>1119</v>
      </c>
      <c r="W84" s="478" t="str">
        <f>IF(COUNTBLANK(AC79:AC80)=0,IF(AC79&gt;AC80,W79,W80),"-")</f>
        <v>-</v>
      </c>
      <c r="AB84" s="407"/>
      <c r="AC84" s="408"/>
      <c r="AD84" s="341"/>
      <c r="AE84" s="341"/>
      <c r="AF84" s="409" t="s">
        <v>1120</v>
      </c>
      <c r="AG84" s="622" t="str">
        <f>IF(COUNTBLANK(AM79:AM80)=0,IF(AM79&gt;AM80,AG79,AG80),"-")</f>
        <v>-</v>
      </c>
      <c r="AL84" s="410"/>
      <c r="AM84" s="411"/>
      <c r="AN84" s="341"/>
    </row>
    <row r="85" ht="27.0" customHeight="1">
      <c r="A85" s="341"/>
      <c r="B85" s="105" t="s">
        <v>1121</v>
      </c>
      <c r="C85" s="476" t="str">
        <f>IF(COUNTBLANK(I79:I80)=0,IF(I79&gt;I80,C80,C79),"-")</f>
        <v>-</v>
      </c>
      <c r="H85" s="412"/>
      <c r="I85" s="228"/>
      <c r="J85" s="341"/>
      <c r="K85" s="341"/>
      <c r="L85" s="110" t="s">
        <v>1122</v>
      </c>
      <c r="M85" s="476" t="str">
        <f>IF(COUNTBLANK(S79:S80)=0,IF(S79&gt;S80,M80,M79),"-")</f>
        <v>-</v>
      </c>
      <c r="R85" s="412"/>
      <c r="S85" s="413"/>
      <c r="T85" s="341"/>
      <c r="U85" s="341"/>
      <c r="V85" s="112" t="s">
        <v>1123</v>
      </c>
      <c r="W85" s="476" t="str">
        <f>IF(COUNTBLANK(AC79:AC80)=0,IF(AC79&gt;AC80,W80,W79),"-")</f>
        <v>-</v>
      </c>
      <c r="AB85" s="412"/>
      <c r="AC85" s="414"/>
      <c r="AD85" s="341"/>
      <c r="AE85" s="341"/>
      <c r="AF85" s="114" t="s">
        <v>1124</v>
      </c>
      <c r="AG85" s="476" t="str">
        <f>IF(COUNTBLANK(AM79:AM80)=0,IF(AM79&gt;AM80,AG80,AG79),"-")</f>
        <v>-</v>
      </c>
      <c r="AL85" s="412"/>
      <c r="AM85" s="415"/>
      <c r="AN85" s="341"/>
    </row>
    <row r="86" ht="27.0" customHeight="1">
      <c r="A86" s="341"/>
      <c r="B86" s="416" t="s">
        <v>1125</v>
      </c>
      <c r="C86" s="623" t="str">
        <f>IF(COUNTBLANK(I73:I76)=0,IF(I75&gt;I76,C76,C75),"-")</f>
        <v>-</v>
      </c>
      <c r="D86" s="170"/>
      <c r="E86" s="170"/>
      <c r="F86" s="170"/>
      <c r="G86" s="170"/>
      <c r="H86" s="417"/>
      <c r="I86" s="238"/>
      <c r="J86" s="341"/>
      <c r="K86" s="341"/>
      <c r="L86" s="418" t="s">
        <v>1126</v>
      </c>
      <c r="M86" s="624" t="str">
        <f>IF(COUNTBLANK(S73:S76)=0,IF(S75&gt;S76,M76,M75),"-")</f>
        <v>-</v>
      </c>
      <c r="N86" s="123"/>
      <c r="O86" s="123"/>
      <c r="P86" s="123"/>
      <c r="Q86" s="123"/>
      <c r="R86" s="419"/>
      <c r="S86" s="420"/>
      <c r="T86" s="341"/>
      <c r="U86" s="341"/>
      <c r="V86" s="421" t="s">
        <v>1127</v>
      </c>
      <c r="W86" s="625" t="str">
        <f>IF(COUNTBLANK(AC73:AC76)=0,IF(AC75&gt;AC76,W76,W75),"-")</f>
        <v>-</v>
      </c>
      <c r="X86" s="129"/>
      <c r="Y86" s="129"/>
      <c r="Z86" s="129"/>
      <c r="AA86" s="129"/>
      <c r="AB86" s="422"/>
      <c r="AC86" s="423"/>
      <c r="AD86" s="341"/>
      <c r="AE86" s="341"/>
      <c r="AF86" s="424" t="s">
        <v>1128</v>
      </c>
      <c r="AG86" s="626" t="str">
        <f>IF(COUNTBLANK(AM73:AM76)=0,IF(AM75&gt;AM76,AG76,AG75),"-")</f>
        <v>-</v>
      </c>
      <c r="AH86" s="175"/>
      <c r="AI86" s="175"/>
      <c r="AJ86" s="175"/>
      <c r="AK86" s="175"/>
      <c r="AL86" s="425"/>
      <c r="AM86" s="426"/>
      <c r="AN86" s="341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1129</v>
      </c>
    </row>
    <row r="90" ht="27.0" customHeight="1">
      <c r="A90" s="429"/>
      <c r="B90" s="429"/>
      <c r="C90" s="429"/>
      <c r="D90" s="429"/>
      <c r="E90" s="429"/>
      <c r="F90" s="429"/>
      <c r="G90" s="429"/>
      <c r="H90" s="341"/>
      <c r="I90" s="341"/>
      <c r="J90" s="341"/>
      <c r="K90" s="341"/>
      <c r="L90" s="341"/>
      <c r="M90" s="341"/>
      <c r="N90" s="429"/>
      <c r="O90" s="429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9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</row>
    <row r="91" ht="13.5" customHeight="1">
      <c r="A91" s="429"/>
      <c r="B91" s="315" t="s">
        <v>197</v>
      </c>
      <c r="C91" s="430"/>
      <c r="D91" s="430"/>
      <c r="E91" s="430"/>
      <c r="F91" s="430"/>
      <c r="G91" s="430"/>
      <c r="H91" s="317" t="s">
        <v>300</v>
      </c>
      <c r="I91" s="318"/>
      <c r="J91" s="341"/>
      <c r="K91" s="341"/>
      <c r="L91" s="341"/>
      <c r="M91" s="341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</row>
    <row r="92" ht="13.5" customHeight="1">
      <c r="A92" s="431" t="s">
        <v>1130</v>
      </c>
      <c r="B92" s="319">
        <v>41.0</v>
      </c>
      <c r="C92" s="47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432"/>
      <c r="I92" s="320"/>
      <c r="J92" s="341"/>
      <c r="K92" s="341"/>
      <c r="L92" s="341"/>
      <c r="M92" s="341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</row>
    <row r="93" ht="13.5" customHeight="1">
      <c r="B93" s="321"/>
      <c r="G93" s="261"/>
      <c r="I93" s="322"/>
      <c r="J93" s="341"/>
      <c r="K93" s="341"/>
      <c r="L93" s="341"/>
      <c r="M93" s="341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</row>
    <row r="94" ht="13.5" customHeight="1">
      <c r="A94" s="431" t="s">
        <v>1131</v>
      </c>
      <c r="B94" s="321"/>
      <c r="C94" s="477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433"/>
      <c r="I94" s="325"/>
      <c r="J94" s="434"/>
      <c r="K94" s="435"/>
      <c r="L94" s="254" t="s">
        <v>81</v>
      </c>
      <c r="M94" s="436"/>
      <c r="N94" s="436"/>
      <c r="O94" s="436"/>
      <c r="P94" s="436"/>
      <c r="Q94" s="436"/>
      <c r="R94" s="256" t="s">
        <v>82</v>
      </c>
      <c r="S94" s="257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437"/>
      <c r="K95" s="438"/>
      <c r="L95" s="260">
        <v>44.0</v>
      </c>
      <c r="M95" s="476" t="str">
        <f>IF(COUNTBLANK(I92:I95)=2,IF(I92&gt;I94,C92,C94),"")</f>
        <v/>
      </c>
      <c r="Q95" s="261"/>
      <c r="R95" s="432"/>
      <c r="S95" s="263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</row>
    <row r="96" ht="13.5" customHeight="1">
      <c r="A96" s="429"/>
      <c r="B96" s="429"/>
      <c r="C96" s="429"/>
      <c r="D96" s="429"/>
      <c r="E96" s="429"/>
      <c r="F96" s="429"/>
      <c r="G96" s="429"/>
      <c r="H96" s="341"/>
      <c r="I96" s="341"/>
      <c r="J96" s="437"/>
      <c r="K96" s="439"/>
      <c r="L96" s="261"/>
      <c r="Q96" s="261"/>
      <c r="S96" s="25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</row>
    <row r="97" ht="13.5" customHeight="1">
      <c r="A97" s="429"/>
      <c r="B97" s="315" t="s">
        <v>197</v>
      </c>
      <c r="C97" s="430"/>
      <c r="D97" s="430"/>
      <c r="E97" s="430"/>
      <c r="F97" s="430"/>
      <c r="G97" s="430"/>
      <c r="H97" s="317" t="s">
        <v>300</v>
      </c>
      <c r="I97" s="318"/>
      <c r="J97" s="437"/>
      <c r="K97" s="438"/>
      <c r="L97" s="261"/>
      <c r="M97" s="478" t="str">
        <f>IF(COUNTBLANK(I98:I101)=2,IF(I98&gt;I100,C98,C100),"")</f>
        <v/>
      </c>
      <c r="Q97" s="261"/>
      <c r="R97" s="440"/>
      <c r="S97" s="265"/>
      <c r="T97" s="441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</row>
    <row r="98" ht="13.5" customHeight="1">
      <c r="A98" s="431" t="s">
        <v>1132</v>
      </c>
      <c r="B98" s="319">
        <v>43.0</v>
      </c>
      <c r="C98" s="47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432"/>
      <c r="I98" s="320"/>
      <c r="J98" s="437"/>
      <c r="K98" s="438"/>
      <c r="L98" s="272"/>
      <c r="M98" s="273"/>
      <c r="N98" s="273"/>
      <c r="O98" s="273"/>
      <c r="P98" s="273"/>
      <c r="Q98" s="272"/>
      <c r="R98" s="273"/>
      <c r="S98" s="274"/>
      <c r="T98" s="442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</row>
    <row r="99" ht="13.5" customHeight="1">
      <c r="B99" s="321"/>
      <c r="G99" s="261"/>
      <c r="I99" s="322"/>
      <c r="J99" s="443"/>
      <c r="K99" s="341"/>
      <c r="L99" s="341"/>
      <c r="M99" s="341"/>
      <c r="N99" s="429"/>
      <c r="O99" s="429"/>
      <c r="P99" s="429"/>
      <c r="Q99" s="429"/>
      <c r="R99" s="429"/>
      <c r="S99" s="429"/>
      <c r="T99" s="442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</row>
    <row r="100" ht="13.5" customHeight="1">
      <c r="A100" s="431" t="s">
        <v>1133</v>
      </c>
      <c r="B100" s="321"/>
      <c r="C100" s="477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433"/>
      <c r="I100" s="325"/>
      <c r="J100" s="341"/>
      <c r="K100" s="341"/>
      <c r="L100" s="341"/>
      <c r="M100" s="341"/>
      <c r="N100" s="429"/>
      <c r="O100" s="429"/>
      <c r="P100" s="429"/>
      <c r="Q100" s="429"/>
      <c r="R100" s="429"/>
      <c r="S100" s="429"/>
      <c r="T100" s="442"/>
      <c r="U100" s="341"/>
      <c r="V100" s="267" t="s">
        <v>85</v>
      </c>
      <c r="W100" s="268"/>
      <c r="X100" s="268"/>
      <c r="Y100" s="268"/>
      <c r="Z100" s="268"/>
      <c r="AA100" s="268"/>
      <c r="AB100" s="270" t="s">
        <v>86</v>
      </c>
      <c r="AC100" s="271"/>
      <c r="AD100" s="429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341"/>
      <c r="K101" s="341"/>
      <c r="L101" s="341"/>
      <c r="M101" s="341"/>
      <c r="N101" s="429"/>
      <c r="O101" s="429"/>
      <c r="P101" s="429"/>
      <c r="Q101" s="429"/>
      <c r="R101" s="429"/>
      <c r="S101" s="429"/>
      <c r="T101" s="442"/>
      <c r="U101" s="341"/>
      <c r="V101" s="276">
        <v>5.0</v>
      </c>
      <c r="W101" s="457" t="str">
        <f>IF(COUNTBLANK(S95:S98)=2,IF(S95&gt;S97,M95,M97),"")</f>
        <v/>
      </c>
      <c r="AA101" s="261"/>
      <c r="AB101" s="432"/>
      <c r="AC101" s="278"/>
      <c r="AD101" s="429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</row>
    <row r="102" ht="13.5" customHeight="1">
      <c r="A102" s="429"/>
      <c r="B102" s="429"/>
      <c r="C102" s="429"/>
      <c r="D102" s="429"/>
      <c r="E102" s="429"/>
      <c r="F102" s="429"/>
      <c r="G102" s="429"/>
      <c r="H102" s="341"/>
      <c r="I102" s="341"/>
      <c r="J102" s="341"/>
      <c r="K102" s="341"/>
      <c r="L102" s="341"/>
      <c r="M102" s="341"/>
      <c r="N102" s="429"/>
      <c r="O102" s="429"/>
      <c r="P102" s="429"/>
      <c r="Q102" s="429"/>
      <c r="R102" s="429"/>
      <c r="S102" s="429"/>
      <c r="T102" s="442"/>
      <c r="U102" s="444"/>
      <c r="V102" s="280"/>
      <c r="AA102" s="261"/>
      <c r="AC102" s="281"/>
      <c r="AD102" s="429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</row>
    <row r="103" ht="13.5" customHeight="1">
      <c r="A103" s="429"/>
      <c r="B103" s="315" t="s">
        <v>197</v>
      </c>
      <c r="C103" s="430"/>
      <c r="D103" s="430"/>
      <c r="E103" s="430"/>
      <c r="F103" s="430"/>
      <c r="G103" s="430"/>
      <c r="H103" s="317" t="s">
        <v>300</v>
      </c>
      <c r="I103" s="318"/>
      <c r="J103" s="341"/>
      <c r="K103" s="341"/>
      <c r="L103" s="341"/>
      <c r="M103" s="341"/>
      <c r="N103" s="429"/>
      <c r="O103" s="429"/>
      <c r="P103" s="429"/>
      <c r="Q103" s="429"/>
      <c r="R103" s="429"/>
      <c r="S103" s="429"/>
      <c r="T103" s="442"/>
      <c r="U103" s="341"/>
      <c r="V103" s="280"/>
      <c r="W103" s="458" t="str">
        <f>IF(COUNTBLANK(S107:S110)=2,IF(S107&gt;S109,M107,M109),"")</f>
        <v/>
      </c>
      <c r="AA103" s="261"/>
      <c r="AB103" s="445"/>
      <c r="AC103" s="285"/>
      <c r="AD103" s="446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</row>
    <row r="104" ht="13.5" customHeight="1">
      <c r="A104" s="431" t="s">
        <v>1134</v>
      </c>
      <c r="B104" s="319">
        <v>47.0</v>
      </c>
      <c r="C104" s="47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432"/>
      <c r="I104" s="320"/>
      <c r="J104" s="341"/>
      <c r="K104" s="341"/>
      <c r="L104" s="341"/>
      <c r="M104" s="341"/>
      <c r="N104" s="429"/>
      <c r="O104" s="429"/>
      <c r="P104" s="429"/>
      <c r="Q104" s="429"/>
      <c r="R104" s="429"/>
      <c r="S104" s="429"/>
      <c r="T104" s="442"/>
      <c r="U104" s="341"/>
      <c r="V104" s="287"/>
      <c r="W104" s="288"/>
      <c r="X104" s="288"/>
      <c r="Y104" s="288"/>
      <c r="Z104" s="288"/>
      <c r="AA104" s="289"/>
      <c r="AB104" s="288"/>
      <c r="AC104" s="290"/>
      <c r="AD104" s="447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</row>
    <row r="105" ht="13.5" customHeight="1">
      <c r="B105" s="321"/>
      <c r="G105" s="261"/>
      <c r="I105" s="322"/>
      <c r="J105" s="341"/>
      <c r="K105" s="341"/>
      <c r="L105" s="341"/>
      <c r="M105" s="341"/>
      <c r="N105" s="429"/>
      <c r="O105" s="429"/>
      <c r="P105" s="429"/>
      <c r="Q105" s="429"/>
      <c r="R105" s="429"/>
      <c r="S105" s="429"/>
      <c r="T105" s="442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47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</row>
    <row r="106" ht="13.5" customHeight="1">
      <c r="A106" s="431" t="s">
        <v>1135</v>
      </c>
      <c r="B106" s="321"/>
      <c r="C106" s="477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433"/>
      <c r="I106" s="325"/>
      <c r="J106" s="434"/>
      <c r="K106" s="435"/>
      <c r="L106" s="254" t="s">
        <v>81</v>
      </c>
      <c r="M106" s="436"/>
      <c r="N106" s="436"/>
      <c r="O106" s="436"/>
      <c r="P106" s="436"/>
      <c r="Q106" s="436"/>
      <c r="R106" s="256" t="str">
        <f>R94</f>
        <v>10H15 - 11H45</v>
      </c>
      <c r="S106" s="257"/>
      <c r="T106" s="442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47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437"/>
      <c r="K107" s="438"/>
      <c r="L107" s="260">
        <v>43.0</v>
      </c>
      <c r="M107" s="476" t="str">
        <f>IF(COUNTBLANK(I104:I107)=2,IF(I104&gt;I106,C104,C106),"")</f>
        <v/>
      </c>
      <c r="Q107" s="261"/>
      <c r="R107" s="432"/>
      <c r="S107" s="263"/>
      <c r="T107" s="442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47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</row>
    <row r="108" ht="13.5" customHeight="1">
      <c r="A108" s="429"/>
      <c r="B108" s="429"/>
      <c r="C108" s="429"/>
      <c r="D108" s="429"/>
      <c r="E108" s="429"/>
      <c r="F108" s="429"/>
      <c r="G108" s="429"/>
      <c r="H108" s="341"/>
      <c r="I108" s="341"/>
      <c r="J108" s="437"/>
      <c r="K108" s="439"/>
      <c r="L108" s="261"/>
      <c r="Q108" s="261"/>
      <c r="S108" s="259"/>
      <c r="T108" s="448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47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</row>
    <row r="109" ht="13.5" customHeight="1">
      <c r="A109" s="429"/>
      <c r="B109" s="315" t="s">
        <v>197</v>
      </c>
      <c r="C109" s="430"/>
      <c r="D109" s="430"/>
      <c r="E109" s="430"/>
      <c r="F109" s="430"/>
      <c r="G109" s="430"/>
      <c r="H109" s="317" t="str">
        <f>H91</f>
        <v>08H00 - 09H30</v>
      </c>
      <c r="I109" s="318"/>
      <c r="J109" s="437"/>
      <c r="K109" s="438"/>
      <c r="L109" s="261"/>
      <c r="M109" s="478" t="str">
        <f>IF(COUNTBLANK(I110:I113)=2,IF(I110&gt;I112,C110,C112),"")</f>
        <v/>
      </c>
      <c r="Q109" s="261"/>
      <c r="R109" s="440"/>
      <c r="S109" s="265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47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</row>
    <row r="110" ht="13.5" customHeight="1">
      <c r="A110" s="431" t="s">
        <v>1136</v>
      </c>
      <c r="B110" s="319">
        <v>44.0</v>
      </c>
      <c r="C110" s="47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432"/>
      <c r="I110" s="320"/>
      <c r="J110" s="437"/>
      <c r="K110" s="438"/>
      <c r="L110" s="272"/>
      <c r="M110" s="273"/>
      <c r="N110" s="273"/>
      <c r="O110" s="273"/>
      <c r="P110" s="273"/>
      <c r="Q110" s="272"/>
      <c r="R110" s="273"/>
      <c r="S110" s="274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47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</row>
    <row r="111" ht="13.5" customHeight="1">
      <c r="B111" s="321"/>
      <c r="G111" s="261"/>
      <c r="I111" s="322"/>
      <c r="J111" s="443"/>
      <c r="K111" s="341"/>
      <c r="L111" s="341"/>
      <c r="M111" s="341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47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</row>
    <row r="112" ht="13.5" customHeight="1">
      <c r="A112" s="431" t="s">
        <v>1137</v>
      </c>
      <c r="B112" s="321"/>
      <c r="C112" s="477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433"/>
      <c r="I112" s="325"/>
      <c r="J112" s="341"/>
      <c r="K112" s="341"/>
      <c r="L112" s="341"/>
      <c r="M112" s="341"/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  <c r="AC112" s="429"/>
      <c r="AD112" s="447"/>
      <c r="AE112" s="449"/>
      <c r="AF112" s="296" t="s">
        <v>89</v>
      </c>
      <c r="AG112" s="450"/>
      <c r="AH112" s="450"/>
      <c r="AI112" s="450"/>
      <c r="AJ112" s="450"/>
      <c r="AK112" s="450"/>
      <c r="AL112" s="298" t="s">
        <v>90</v>
      </c>
      <c r="AM112" s="299"/>
      <c r="AN112" s="341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341"/>
      <c r="K113" s="341"/>
      <c r="L113" s="341"/>
      <c r="M113" s="341"/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47"/>
      <c r="AE113" s="449"/>
      <c r="AF113" s="260">
        <v>8.0</v>
      </c>
      <c r="AG113" s="457" t="str">
        <f>IF(COUNTBLANK(AC101:AC104)=2,IF(AC101&gt;AC103,W101,W103),"")</f>
        <v/>
      </c>
      <c r="AK113" s="261"/>
      <c r="AL113" s="432"/>
      <c r="AM113" s="301"/>
      <c r="AN113" s="341"/>
    </row>
    <row r="114" ht="13.5" customHeight="1">
      <c r="A114" s="429"/>
      <c r="B114" s="429"/>
      <c r="C114" s="429"/>
      <c r="D114" s="429"/>
      <c r="E114" s="429"/>
      <c r="F114" s="429"/>
      <c r="G114" s="429"/>
      <c r="H114" s="341"/>
      <c r="I114" s="341"/>
      <c r="J114" s="341"/>
      <c r="K114" s="341"/>
      <c r="L114" s="341"/>
      <c r="M114" s="341"/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47"/>
      <c r="AE114" s="451"/>
      <c r="AF114" s="261"/>
      <c r="AK114" s="261"/>
      <c r="AM114" s="303"/>
      <c r="AN114" s="341"/>
    </row>
    <row r="115" ht="13.5" customHeight="1">
      <c r="A115" s="429"/>
      <c r="B115" s="315" t="s">
        <v>197</v>
      </c>
      <c r="C115" s="430"/>
      <c r="D115" s="430"/>
      <c r="E115" s="430"/>
      <c r="F115" s="430"/>
      <c r="G115" s="430"/>
      <c r="H115" s="317" t="str">
        <f>H91</f>
        <v>08H00 - 09H30</v>
      </c>
      <c r="I115" s="318"/>
      <c r="J115" s="341"/>
      <c r="K115" s="341"/>
      <c r="L115" s="341"/>
      <c r="M115" s="341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  <c r="AA115" s="429"/>
      <c r="AB115" s="429"/>
      <c r="AC115" s="429"/>
      <c r="AD115" s="447"/>
      <c r="AE115" s="449"/>
      <c r="AF115" s="261"/>
      <c r="AG115" s="463" t="str">
        <f>IF(COUNTBLANK(AC125:AC128)=2,IF(AC125&gt;AC127,W125,W127),"")</f>
        <v/>
      </c>
      <c r="AK115" s="261"/>
      <c r="AL115" s="452"/>
      <c r="AM115" s="306"/>
      <c r="AN115" s="341"/>
    </row>
    <row r="116" ht="13.5" customHeight="1">
      <c r="A116" s="431" t="s">
        <v>1138</v>
      </c>
      <c r="B116" s="319">
        <v>48.0</v>
      </c>
      <c r="C116" s="47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432"/>
      <c r="I116" s="320"/>
      <c r="J116" s="341"/>
      <c r="K116" s="341"/>
      <c r="L116" s="341"/>
      <c r="M116" s="341"/>
      <c r="N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  <c r="AA116" s="429"/>
      <c r="AB116" s="429"/>
      <c r="AC116" s="429"/>
      <c r="AD116" s="447"/>
      <c r="AE116" s="449"/>
      <c r="AF116" s="307"/>
      <c r="AG116" s="308"/>
      <c r="AH116" s="308"/>
      <c r="AI116" s="308"/>
      <c r="AJ116" s="308"/>
      <c r="AK116" s="307"/>
      <c r="AL116" s="308"/>
      <c r="AM116" s="299"/>
      <c r="AN116" s="341"/>
    </row>
    <row r="117" ht="13.5" customHeight="1">
      <c r="B117" s="321"/>
      <c r="G117" s="261"/>
      <c r="I117" s="322"/>
      <c r="J117" s="341"/>
      <c r="K117" s="341"/>
      <c r="L117" s="341"/>
      <c r="M117" s="341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47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</row>
    <row r="118" ht="13.5" customHeight="1">
      <c r="A118" s="431" t="s">
        <v>1139</v>
      </c>
      <c r="B118" s="321"/>
      <c r="C118" s="477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433"/>
      <c r="I118" s="325"/>
      <c r="J118" s="434"/>
      <c r="K118" s="435"/>
      <c r="L118" s="254" t="s">
        <v>81</v>
      </c>
      <c r="M118" s="436"/>
      <c r="N118" s="436"/>
      <c r="O118" s="436"/>
      <c r="P118" s="436"/>
      <c r="Q118" s="436"/>
      <c r="R118" s="256" t="str">
        <f>R94</f>
        <v>10H15 - 11H45</v>
      </c>
      <c r="S118" s="257"/>
      <c r="T118" s="429"/>
      <c r="U118" s="429"/>
      <c r="V118" s="429"/>
      <c r="W118" s="429"/>
      <c r="X118" s="429"/>
      <c r="Y118" s="429"/>
      <c r="Z118" s="429"/>
      <c r="AA118" s="429"/>
      <c r="AB118" s="429"/>
      <c r="AC118" s="429"/>
      <c r="AD118" s="447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437"/>
      <c r="K119" s="438"/>
      <c r="L119" s="260">
        <v>42.0</v>
      </c>
      <c r="M119" s="476" t="str">
        <f>IF(COUNTBLANK(I116:I119)=2,IF(I116&gt;I118,C116,C118),"")</f>
        <v/>
      </c>
      <c r="Q119" s="261"/>
      <c r="R119" s="432"/>
      <c r="S119" s="263"/>
      <c r="T119" s="429"/>
      <c r="U119" s="429"/>
      <c r="V119" s="429"/>
      <c r="W119" s="429"/>
      <c r="X119" s="429"/>
      <c r="Y119" s="429"/>
      <c r="Z119" s="429"/>
      <c r="AA119" s="429"/>
      <c r="AB119" s="429"/>
      <c r="AC119" s="429"/>
      <c r="AD119" s="447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</row>
    <row r="120" ht="13.5" customHeight="1">
      <c r="A120" s="429"/>
      <c r="B120" s="429"/>
      <c r="C120" s="429"/>
      <c r="D120" s="429"/>
      <c r="E120" s="429"/>
      <c r="F120" s="429"/>
      <c r="G120" s="429"/>
      <c r="H120" s="341"/>
      <c r="I120" s="341"/>
      <c r="J120" s="437"/>
      <c r="K120" s="439"/>
      <c r="L120" s="261"/>
      <c r="Q120" s="261"/>
      <c r="S120" s="25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47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</row>
    <row r="121" ht="13.5" customHeight="1">
      <c r="A121" s="429"/>
      <c r="B121" s="315" t="s">
        <v>197</v>
      </c>
      <c r="C121" s="430"/>
      <c r="D121" s="430"/>
      <c r="E121" s="430"/>
      <c r="F121" s="430"/>
      <c r="G121" s="430"/>
      <c r="H121" s="317" t="str">
        <f>H91</f>
        <v>08H00 - 09H30</v>
      </c>
      <c r="I121" s="318"/>
      <c r="J121" s="437"/>
      <c r="K121" s="438"/>
      <c r="L121" s="261"/>
      <c r="M121" s="478" t="str">
        <f>IF(COUNTBLANK(I122:I125)=2,IF(I122&gt;I124,C122,C124),"")</f>
        <v/>
      </c>
      <c r="Q121" s="261"/>
      <c r="R121" s="440"/>
      <c r="S121" s="265"/>
      <c r="T121" s="441"/>
      <c r="U121" s="429"/>
      <c r="V121" s="429"/>
      <c r="W121" s="429"/>
      <c r="X121" s="429"/>
      <c r="Y121" s="429"/>
      <c r="Z121" s="429"/>
      <c r="AA121" s="429"/>
      <c r="AB121" s="429"/>
      <c r="AC121" s="429"/>
      <c r="AD121" s="447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</row>
    <row r="122" ht="13.5" customHeight="1">
      <c r="A122" s="431" t="s">
        <v>1140</v>
      </c>
      <c r="B122" s="319">
        <v>45.0</v>
      </c>
      <c r="C122" s="47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432"/>
      <c r="I122" s="320"/>
      <c r="J122" s="437"/>
      <c r="K122" s="438"/>
      <c r="L122" s="272"/>
      <c r="M122" s="273"/>
      <c r="N122" s="273"/>
      <c r="O122" s="273"/>
      <c r="P122" s="273"/>
      <c r="Q122" s="272"/>
      <c r="R122" s="273"/>
      <c r="S122" s="274"/>
      <c r="T122" s="442"/>
      <c r="U122" s="429"/>
      <c r="V122" s="429"/>
      <c r="W122" s="429"/>
      <c r="X122" s="429"/>
      <c r="Y122" s="429"/>
      <c r="Z122" s="429"/>
      <c r="AA122" s="429"/>
      <c r="AB122" s="429"/>
      <c r="AC122" s="429"/>
      <c r="AD122" s="447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</row>
    <row r="123" ht="13.5" customHeight="1">
      <c r="B123" s="321"/>
      <c r="G123" s="261"/>
      <c r="I123" s="322"/>
      <c r="J123" s="443"/>
      <c r="K123" s="341"/>
      <c r="L123" s="341"/>
      <c r="M123" s="341"/>
      <c r="N123" s="429"/>
      <c r="O123" s="429"/>
      <c r="P123" s="429"/>
      <c r="Q123" s="429"/>
      <c r="R123" s="429"/>
      <c r="S123" s="429"/>
      <c r="T123" s="442"/>
      <c r="U123" s="429"/>
      <c r="V123" s="429"/>
      <c r="W123" s="429"/>
      <c r="X123" s="429"/>
      <c r="Y123" s="429"/>
      <c r="Z123" s="429"/>
      <c r="AA123" s="429"/>
      <c r="AB123" s="429"/>
      <c r="AC123" s="429"/>
      <c r="AD123" s="447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</row>
    <row r="124" ht="13.5" customHeight="1">
      <c r="A124" s="431" t="s">
        <v>1141</v>
      </c>
      <c r="B124" s="321"/>
      <c r="C124" s="477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433"/>
      <c r="I124" s="325"/>
      <c r="J124" s="341"/>
      <c r="K124" s="341"/>
      <c r="L124" s="341"/>
      <c r="M124" s="341"/>
      <c r="N124" s="429"/>
      <c r="O124" s="429"/>
      <c r="P124" s="429"/>
      <c r="Q124" s="429"/>
      <c r="R124" s="429"/>
      <c r="S124" s="429"/>
      <c r="T124" s="442"/>
      <c r="U124" s="341"/>
      <c r="V124" s="267" t="s">
        <v>85</v>
      </c>
      <c r="W124" s="268"/>
      <c r="X124" s="268"/>
      <c r="Y124" s="268"/>
      <c r="Z124" s="268"/>
      <c r="AA124" s="268"/>
      <c r="AB124" s="270" t="str">
        <f>AB100</f>
        <v>13H30 - 15H00</v>
      </c>
      <c r="AC124" s="271"/>
      <c r="AD124" s="447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341"/>
      <c r="K125" s="341"/>
      <c r="L125" s="341"/>
      <c r="M125" s="341"/>
      <c r="N125" s="429"/>
      <c r="O125" s="429"/>
      <c r="P125" s="429"/>
      <c r="Q125" s="429"/>
      <c r="R125" s="429"/>
      <c r="S125" s="429"/>
      <c r="T125" s="442"/>
      <c r="U125" s="341"/>
      <c r="V125" s="276">
        <v>10.0</v>
      </c>
      <c r="W125" s="457" t="str">
        <f>IF(COUNTBLANK(S119:S122)=2,IF(S119&gt;S121,M119,M121),"")</f>
        <v/>
      </c>
      <c r="AA125" s="261"/>
      <c r="AB125" s="432"/>
      <c r="AC125" s="278"/>
      <c r="AD125" s="447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</row>
    <row r="126" ht="13.5" customHeight="1">
      <c r="A126" s="429"/>
      <c r="B126" s="429"/>
      <c r="C126" s="429"/>
      <c r="D126" s="429"/>
      <c r="E126" s="429"/>
      <c r="F126" s="429"/>
      <c r="G126" s="429"/>
      <c r="H126" s="341"/>
      <c r="I126" s="341"/>
      <c r="J126" s="341"/>
      <c r="K126" s="341"/>
      <c r="L126" s="341"/>
      <c r="M126" s="341"/>
      <c r="N126" s="429"/>
      <c r="O126" s="429"/>
      <c r="P126" s="429"/>
      <c r="Q126" s="429"/>
      <c r="R126" s="429"/>
      <c r="S126" s="429"/>
      <c r="T126" s="442"/>
      <c r="U126" s="444"/>
      <c r="V126" s="280"/>
      <c r="AA126" s="261"/>
      <c r="AC126" s="281"/>
      <c r="AD126" s="453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</row>
    <row r="127" ht="13.5" customHeight="1">
      <c r="A127" s="429"/>
      <c r="B127" s="315" t="s">
        <v>197</v>
      </c>
      <c r="C127" s="430"/>
      <c r="D127" s="430"/>
      <c r="E127" s="430"/>
      <c r="F127" s="430"/>
      <c r="G127" s="430"/>
      <c r="H127" s="317" t="str">
        <f>H91</f>
        <v>08H00 - 09H30</v>
      </c>
      <c r="I127" s="318"/>
      <c r="J127" s="341"/>
      <c r="K127" s="429"/>
      <c r="L127" s="429"/>
      <c r="M127" s="429"/>
      <c r="N127" s="429"/>
      <c r="O127" s="429"/>
      <c r="P127" s="429"/>
      <c r="Q127" s="429"/>
      <c r="R127" s="429"/>
      <c r="S127" s="429"/>
      <c r="T127" s="454"/>
      <c r="U127" s="341"/>
      <c r="V127" s="280"/>
      <c r="W127" s="458" t="str">
        <f>IF(COUNTBLANK(S131:S134)=2,IF(S131&gt;S133,M131,M133),"")</f>
        <v/>
      </c>
      <c r="AA127" s="261"/>
      <c r="AB127" s="445"/>
      <c r="AC127" s="285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</row>
    <row r="128" ht="13.5" customHeight="1">
      <c r="A128" s="431" t="s">
        <v>1142</v>
      </c>
      <c r="B128" s="319">
        <v>46.0</v>
      </c>
      <c r="C128" s="47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432"/>
      <c r="I128" s="320"/>
      <c r="J128" s="431"/>
      <c r="K128" s="429"/>
      <c r="L128" s="429"/>
      <c r="M128" s="429"/>
      <c r="N128" s="429"/>
      <c r="O128" s="429"/>
      <c r="P128" s="429"/>
      <c r="Q128" s="429"/>
      <c r="R128" s="429"/>
      <c r="S128" s="429"/>
      <c r="T128" s="454"/>
      <c r="U128" s="341"/>
      <c r="V128" s="287"/>
      <c r="W128" s="288"/>
      <c r="X128" s="288"/>
      <c r="Y128" s="288"/>
      <c r="Z128" s="288"/>
      <c r="AA128" s="289"/>
      <c r="AB128" s="288"/>
      <c r="AC128" s="290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</row>
    <row r="129" ht="13.5" customHeight="1">
      <c r="B129" s="321"/>
      <c r="G129" s="261"/>
      <c r="I129" s="322"/>
      <c r="J129" s="341"/>
      <c r="K129" s="341"/>
      <c r="L129" s="429"/>
      <c r="M129" s="429"/>
      <c r="N129" s="429"/>
      <c r="O129" s="429"/>
      <c r="P129" s="429"/>
      <c r="Q129" s="429"/>
      <c r="R129" s="429"/>
      <c r="S129" s="429"/>
      <c r="T129" s="454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</row>
    <row r="130" ht="13.5" customHeight="1">
      <c r="A130" s="431" t="s">
        <v>1143</v>
      </c>
      <c r="B130" s="321"/>
      <c r="C130" s="477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433"/>
      <c r="I130" s="325"/>
      <c r="J130" s="434"/>
      <c r="K130" s="435"/>
      <c r="L130" s="254" t="s">
        <v>81</v>
      </c>
      <c r="M130" s="436"/>
      <c r="N130" s="436"/>
      <c r="O130" s="436"/>
      <c r="P130" s="436"/>
      <c r="Q130" s="436"/>
      <c r="R130" s="256" t="str">
        <f>R94</f>
        <v>10H15 - 11H45</v>
      </c>
      <c r="S130" s="257"/>
      <c r="T130" s="454"/>
      <c r="U130" s="429"/>
      <c r="V130" s="429"/>
      <c r="W130" s="429"/>
      <c r="X130" s="429"/>
      <c r="Y130" s="429"/>
      <c r="Z130" s="429"/>
      <c r="AA130" s="429"/>
      <c r="AB130" s="429"/>
      <c r="AC130" s="429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437"/>
      <c r="K131" s="438"/>
      <c r="L131" s="260">
        <v>41.0</v>
      </c>
      <c r="M131" s="476" t="str">
        <f>IF(COUNTBLANK(I128:I131)=2,IF(I128&gt;I130,C128,C130),"")</f>
        <v/>
      </c>
      <c r="Q131" s="261"/>
      <c r="R131" s="432"/>
      <c r="S131" s="263"/>
      <c r="T131" s="454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</row>
    <row r="132" ht="13.5" customHeight="1">
      <c r="A132" s="429"/>
      <c r="B132" s="429"/>
      <c r="C132" s="429"/>
      <c r="D132" s="429"/>
      <c r="E132" s="429"/>
      <c r="F132" s="429"/>
      <c r="G132" s="429"/>
      <c r="H132" s="341"/>
      <c r="I132" s="341"/>
      <c r="J132" s="437"/>
      <c r="K132" s="439"/>
      <c r="L132" s="261"/>
      <c r="Q132" s="261"/>
      <c r="S132" s="259"/>
      <c r="T132" s="455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341"/>
      <c r="AE132" s="341"/>
      <c r="AF132" s="341"/>
      <c r="AG132" s="341"/>
      <c r="AH132" s="341"/>
      <c r="AI132" s="352"/>
      <c r="AJ132" s="341"/>
      <c r="AK132" s="341"/>
      <c r="AL132" s="341"/>
      <c r="AM132" s="341"/>
      <c r="AN132" s="341"/>
    </row>
    <row r="133" ht="13.5" customHeight="1">
      <c r="A133" s="429"/>
      <c r="B133" s="315" t="s">
        <v>197</v>
      </c>
      <c r="C133" s="430"/>
      <c r="D133" s="430"/>
      <c r="E133" s="430"/>
      <c r="F133" s="430"/>
      <c r="G133" s="430"/>
      <c r="H133" s="317" t="str">
        <f>H91</f>
        <v>08H00 - 09H30</v>
      </c>
      <c r="I133" s="318"/>
      <c r="J133" s="437"/>
      <c r="K133" s="438"/>
      <c r="L133" s="261"/>
      <c r="M133" s="478" t="str">
        <f>IF(COUNTBLANK(I134:I137)=2,IF(I134&gt;I136,C134,C136),"")</f>
        <v/>
      </c>
      <c r="Q133" s="261"/>
      <c r="R133" s="440"/>
      <c r="S133" s="265"/>
      <c r="T133" s="341"/>
      <c r="U133" s="429"/>
      <c r="V133" s="429"/>
      <c r="W133" s="429"/>
      <c r="X133" s="429"/>
      <c r="Y133" s="429"/>
      <c r="Z133" s="429"/>
      <c r="AA133" s="429"/>
      <c r="AB133" s="429"/>
      <c r="AC133" s="429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</row>
    <row r="134" ht="13.5" customHeight="1">
      <c r="A134" s="431" t="s">
        <v>1144</v>
      </c>
      <c r="B134" s="319">
        <v>42.0</v>
      </c>
      <c r="C134" s="47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432"/>
      <c r="I134" s="320"/>
      <c r="J134" s="437"/>
      <c r="K134" s="438"/>
      <c r="L134" s="272"/>
      <c r="M134" s="273"/>
      <c r="N134" s="273"/>
      <c r="O134" s="273"/>
      <c r="P134" s="273"/>
      <c r="Q134" s="272"/>
      <c r="R134" s="273"/>
      <c r="S134" s="274"/>
      <c r="T134" s="341"/>
      <c r="U134" s="429"/>
      <c r="V134" s="429"/>
      <c r="W134" s="429"/>
      <c r="X134" s="429"/>
      <c r="Y134" s="429"/>
      <c r="Z134" s="429"/>
      <c r="AA134" s="429"/>
      <c r="AB134" s="429"/>
      <c r="AC134" s="429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</row>
    <row r="135" ht="13.5" customHeight="1">
      <c r="B135" s="321"/>
      <c r="G135" s="261"/>
      <c r="I135" s="322"/>
      <c r="J135" s="443"/>
      <c r="K135" s="341"/>
      <c r="L135" s="429"/>
      <c r="M135" s="429"/>
      <c r="N135" s="429"/>
      <c r="O135" s="429"/>
      <c r="P135" s="429"/>
      <c r="Q135" s="429"/>
      <c r="R135" s="429"/>
      <c r="S135" s="429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</row>
    <row r="136" ht="13.5" customHeight="1">
      <c r="A136" s="431" t="s">
        <v>1145</v>
      </c>
      <c r="B136" s="321"/>
      <c r="C136" s="477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433"/>
      <c r="I136" s="325"/>
      <c r="J136" s="341"/>
      <c r="K136" s="341"/>
      <c r="L136" s="429"/>
      <c r="M136" s="429"/>
      <c r="N136" s="429"/>
      <c r="O136" s="429"/>
      <c r="P136" s="429"/>
      <c r="Q136" s="429"/>
      <c r="R136" s="429"/>
      <c r="S136" s="429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341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431"/>
      <c r="K137" s="429"/>
      <c r="L137" s="429"/>
      <c r="M137" s="429"/>
      <c r="N137" s="429"/>
      <c r="O137" s="429"/>
      <c r="P137" s="429"/>
      <c r="Q137" s="429"/>
      <c r="R137" s="429"/>
      <c r="S137" s="429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341"/>
    </row>
    <row r="138" ht="27.0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</row>
    <row r="139" ht="27.0" customHeight="1">
      <c r="A139" s="38" t="s">
        <v>1146</v>
      </c>
    </row>
    <row r="140" ht="27.0" customHeight="1">
      <c r="A140" s="429"/>
      <c r="B140" s="429"/>
      <c r="C140" s="429"/>
      <c r="D140" s="429"/>
      <c r="E140" s="429"/>
      <c r="F140" s="429"/>
      <c r="G140" s="429"/>
      <c r="H140" s="341"/>
      <c r="I140" s="341"/>
      <c r="J140" s="341"/>
      <c r="K140" s="341"/>
      <c r="L140" s="341"/>
      <c r="M140" s="341"/>
      <c r="N140" s="429"/>
      <c r="O140" s="429"/>
      <c r="P140" s="429"/>
      <c r="Q140" s="429"/>
      <c r="R140" s="429"/>
      <c r="S140" s="429"/>
      <c r="T140" s="429"/>
      <c r="U140" s="429"/>
      <c r="V140" s="429"/>
      <c r="W140" s="429"/>
      <c r="X140" s="429"/>
      <c r="Y140" s="429"/>
      <c r="Z140" s="429"/>
      <c r="AA140" s="429"/>
      <c r="AB140" s="429"/>
      <c r="AC140" s="429"/>
      <c r="AD140" s="429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</row>
    <row r="141" ht="13.5" customHeight="1">
      <c r="A141" s="429"/>
      <c r="B141" s="429"/>
      <c r="C141" s="429"/>
      <c r="D141" s="429"/>
      <c r="E141" s="429"/>
      <c r="F141" s="429"/>
      <c r="G141" s="429"/>
      <c r="H141" s="341"/>
      <c r="I141" s="341"/>
      <c r="J141" s="341"/>
      <c r="K141" s="435"/>
      <c r="L141" s="254" t="s">
        <v>81</v>
      </c>
      <c r="M141" s="436"/>
      <c r="N141" s="436"/>
      <c r="O141" s="436"/>
      <c r="P141" s="436"/>
      <c r="Q141" s="436"/>
      <c r="R141" s="256" t="s">
        <v>82</v>
      </c>
      <c r="S141" s="257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</row>
    <row r="142" ht="13.5" customHeight="1">
      <c r="A142" s="429"/>
      <c r="B142" s="429"/>
      <c r="C142" s="429"/>
      <c r="D142" s="429"/>
      <c r="E142" s="429"/>
      <c r="F142" s="429"/>
      <c r="G142" s="429"/>
      <c r="H142" s="341"/>
      <c r="I142" s="341"/>
      <c r="J142" s="431" t="s">
        <v>1147</v>
      </c>
      <c r="K142" s="259"/>
      <c r="L142" s="260">
        <v>45.0</v>
      </c>
      <c r="M142" s="476" t="str">
        <f>IFERROR(VLOOKUP(J142,$B$60:$G$63,2,FALSE),IFERROR(VLOOKUP(J142,$L$60:$Q$63,2,FALSE),IFERROR(VLOOKUP(J142,$V$60:$AA$63,2,FALSE),IFERROR(VLOOKUP(J142,$AF$60:$AK$63,2,FALSE),IFERROR(VLOOKUP(J142,$B$83:$G$86,2,FALSE),IFERROR(VLOOKUP(J142,$L$83:$Q$86,2,FALSE),IFERROR(VLOOKUP(J142,$V$83:$AA$86,2,FALSE),IFERROR(VLOOKUP(J142,$AF$83:$AK$86,2,FALSE),""))))))))</f>
        <v>-</v>
      </c>
      <c r="Q142" s="261"/>
      <c r="R142" s="432"/>
      <c r="S142" s="263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</row>
    <row r="143" ht="13.5" customHeight="1">
      <c r="A143" s="429"/>
      <c r="B143" s="429"/>
      <c r="C143" s="429"/>
      <c r="D143" s="429"/>
      <c r="E143" s="429"/>
      <c r="F143" s="429"/>
      <c r="G143" s="429"/>
      <c r="H143" s="341"/>
      <c r="I143" s="341"/>
      <c r="K143" s="259"/>
      <c r="L143" s="261"/>
      <c r="Q143" s="261"/>
      <c r="S143" s="259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</row>
    <row r="144" ht="13.5" customHeight="1">
      <c r="A144" s="429"/>
      <c r="B144" s="429"/>
      <c r="C144" s="429"/>
      <c r="D144" s="429"/>
      <c r="E144" s="429"/>
      <c r="F144" s="429"/>
      <c r="G144" s="429"/>
      <c r="H144" s="341"/>
      <c r="I144" s="341"/>
      <c r="J144" s="431" t="s">
        <v>1148</v>
      </c>
      <c r="K144" s="259"/>
      <c r="L144" s="261"/>
      <c r="M144" s="478" t="str">
        <f>IFERROR(VLOOKUP(J144,$B$60:$G$63,2,FALSE),IFERROR(VLOOKUP(J144,$L$60:$Q$63,2,FALSE),IFERROR(VLOOKUP(J144,$V$60:$AA$63,2,FALSE),IFERROR(VLOOKUP(J144,$AF$60:$AK$63,2,FALSE),IFERROR(VLOOKUP(J144,$B$83:$G$86,2,FALSE),IFERROR(VLOOKUP(J144,$L$83:$Q$86,2,FALSE),IFERROR(VLOOKUP(J144,$V$83:$AA$86,2,FALSE),IFERROR(VLOOKUP(J144,$AF$83:$AK$86,2,FALSE),""))))))))</f>
        <v>-</v>
      </c>
      <c r="Q144" s="261"/>
      <c r="R144" s="440"/>
      <c r="S144" s="265"/>
      <c r="T144" s="702"/>
      <c r="U144" s="341"/>
      <c r="V144" s="267" t="s">
        <v>85</v>
      </c>
      <c r="W144" s="268"/>
      <c r="X144" s="268"/>
      <c r="Y144" s="268"/>
      <c r="Z144" s="268"/>
      <c r="AA144" s="268"/>
      <c r="AB144" s="270" t="s">
        <v>86</v>
      </c>
      <c r="AC144" s="27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</row>
    <row r="145" ht="13.5" customHeight="1">
      <c r="A145" s="429"/>
      <c r="B145" s="429"/>
      <c r="C145" s="429"/>
      <c r="D145" s="429"/>
      <c r="E145" s="429"/>
      <c r="F145" s="429"/>
      <c r="G145" s="429"/>
      <c r="H145" s="341"/>
      <c r="I145" s="341"/>
      <c r="K145" s="259"/>
      <c r="L145" s="272"/>
      <c r="M145" s="273"/>
      <c r="N145" s="273"/>
      <c r="O145" s="273"/>
      <c r="P145" s="273"/>
      <c r="Q145" s="272"/>
      <c r="R145" s="273"/>
      <c r="S145" s="274"/>
      <c r="T145" s="454"/>
      <c r="U145" s="341"/>
      <c r="V145" s="276">
        <v>23.0</v>
      </c>
      <c r="W145" s="457" t="str">
        <f>IF(COUNTBLANK(S142:S145)=2,IF(S142&gt;S144,M142,M144),"")</f>
        <v/>
      </c>
      <c r="AA145" s="261"/>
      <c r="AB145" s="432"/>
      <c r="AC145" s="278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</row>
    <row r="146" ht="13.5" customHeight="1">
      <c r="A146" s="429"/>
      <c r="B146" s="429"/>
      <c r="C146" s="429"/>
      <c r="D146" s="429"/>
      <c r="E146" s="429"/>
      <c r="F146" s="429"/>
      <c r="G146" s="429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454"/>
      <c r="U146" s="444"/>
      <c r="V146" s="280"/>
      <c r="AA146" s="261"/>
      <c r="AC146" s="281"/>
      <c r="AD146" s="341"/>
      <c r="AE146" s="341"/>
      <c r="AF146" s="341"/>
      <c r="AG146" s="341"/>
      <c r="AH146" s="341"/>
      <c r="AI146" s="352"/>
      <c r="AJ146" s="341"/>
      <c r="AK146" s="341"/>
      <c r="AL146" s="341"/>
      <c r="AM146" s="341"/>
      <c r="AN146" s="341"/>
    </row>
    <row r="147" ht="13.5" customHeight="1">
      <c r="A147" s="429"/>
      <c r="B147" s="429"/>
      <c r="C147" s="429"/>
      <c r="D147" s="429"/>
      <c r="E147" s="429"/>
      <c r="F147" s="429"/>
      <c r="G147" s="429"/>
      <c r="H147" s="341"/>
      <c r="I147" s="341"/>
      <c r="J147" s="341"/>
      <c r="K147" s="435"/>
      <c r="L147" s="282" t="s">
        <v>81</v>
      </c>
      <c r="M147" s="436"/>
      <c r="N147" s="436"/>
      <c r="O147" s="436"/>
      <c r="P147" s="436"/>
      <c r="Q147" s="436"/>
      <c r="R147" s="256" t="str">
        <f>R141</f>
        <v>10H15 - 11H45</v>
      </c>
      <c r="S147" s="257"/>
      <c r="T147" s="454"/>
      <c r="U147" s="341"/>
      <c r="V147" s="280"/>
      <c r="W147" s="458" t="str">
        <f>IF(COUNTBLANK(S148:S151)=2,IF(S148&gt;S150,M148,M150),"")</f>
        <v/>
      </c>
      <c r="AA147" s="261"/>
      <c r="AB147" s="445"/>
      <c r="AC147" s="285"/>
      <c r="AD147" s="459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</row>
    <row r="148" ht="13.5" customHeight="1">
      <c r="A148" s="429"/>
      <c r="B148" s="429"/>
      <c r="C148" s="429"/>
      <c r="D148" s="429"/>
      <c r="E148" s="429"/>
      <c r="F148" s="429"/>
      <c r="G148" s="429"/>
      <c r="H148" s="341"/>
      <c r="I148" s="341"/>
      <c r="J148" s="431" t="s">
        <v>1149</v>
      </c>
      <c r="K148" s="259"/>
      <c r="L148" s="260">
        <v>46.0</v>
      </c>
      <c r="M148" s="476" t="str">
        <f>IFERROR(VLOOKUP(J148,$B$60:$G$63,2,FALSE),IFERROR(VLOOKUP(J148,$L$60:$Q$63,2,FALSE),IFERROR(VLOOKUP(J148,$V$60:$AA$63,2,FALSE),IFERROR(VLOOKUP(J148,$AF$60:$AK$63,2,FALSE),IFERROR(VLOOKUP(J148,$B$83:$G$86,2,FALSE),IFERROR(VLOOKUP(J148,$L$83:$Q$86,2,FALSE),IFERROR(VLOOKUP(J148,$V$83:$AA$86,2,FALSE),IFERROR(VLOOKUP(J148,$AF$83:$AK$86,2,FALSE),""))))))))</f>
        <v>-</v>
      </c>
      <c r="Q148" s="261"/>
      <c r="R148" s="432"/>
      <c r="S148" s="263"/>
      <c r="T148" s="454"/>
      <c r="U148" s="341"/>
      <c r="V148" s="287"/>
      <c r="W148" s="288"/>
      <c r="X148" s="288"/>
      <c r="Y148" s="288"/>
      <c r="Z148" s="288"/>
      <c r="AA148" s="289"/>
      <c r="AB148" s="288"/>
      <c r="AC148" s="290"/>
      <c r="AD148" s="29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</row>
    <row r="149" ht="13.5" customHeight="1">
      <c r="A149" s="429"/>
      <c r="B149" s="429"/>
      <c r="C149" s="429"/>
      <c r="D149" s="429"/>
      <c r="E149" s="429"/>
      <c r="F149" s="429"/>
      <c r="G149" s="429"/>
      <c r="H149" s="341"/>
      <c r="I149" s="341"/>
      <c r="K149" s="259"/>
      <c r="L149" s="261"/>
      <c r="Q149" s="261"/>
      <c r="S149" s="259"/>
      <c r="T149" s="455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460"/>
      <c r="AE149" s="341"/>
      <c r="AF149" s="461"/>
      <c r="AG149" s="461"/>
      <c r="AH149" s="461"/>
      <c r="AI149" s="461"/>
      <c r="AJ149" s="461"/>
      <c r="AK149" s="461"/>
      <c r="AL149" s="461"/>
      <c r="AM149" s="461"/>
      <c r="AN149" s="341"/>
    </row>
    <row r="150" ht="13.5" customHeight="1">
      <c r="A150" s="429"/>
      <c r="B150" s="429"/>
      <c r="C150" s="429"/>
      <c r="D150" s="429"/>
      <c r="E150" s="429"/>
      <c r="F150" s="429"/>
      <c r="G150" s="429"/>
      <c r="H150" s="341"/>
      <c r="I150" s="341"/>
      <c r="J150" s="431" t="s">
        <v>1150</v>
      </c>
      <c r="K150" s="259"/>
      <c r="L150" s="261"/>
      <c r="M150" s="478" t="str">
        <f>IFERROR(VLOOKUP(J150,$B$60:$G$63,2,FALSE),IFERROR(VLOOKUP(J150,$L$60:$Q$63,2,FALSE),IFERROR(VLOOKUP(J150,$V$60:$AA$63,2,FALSE),IFERROR(VLOOKUP(J150,$AF$60:$AK$63,2,FALSE),IFERROR(VLOOKUP(J150,$B$83:$G$86,2,FALSE),IFERROR(VLOOKUP(J150,$L$83:$Q$86,2,FALSE),IFERROR(VLOOKUP(J150,$V$83:$AA$86,2,FALSE),IFERROR(VLOOKUP(J150,$AF$83:$AK$86,2,FALSE),""))))))))</f>
        <v>-</v>
      </c>
      <c r="Q150" s="261"/>
      <c r="R150" s="440"/>
      <c r="S150" s="265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460"/>
      <c r="AE150" s="449"/>
      <c r="AF150" s="296" t="s">
        <v>89</v>
      </c>
      <c r="AG150" s="450"/>
      <c r="AH150" s="450"/>
      <c r="AI150" s="450"/>
      <c r="AJ150" s="450"/>
      <c r="AK150" s="450"/>
      <c r="AL150" s="298" t="s">
        <v>90</v>
      </c>
      <c r="AM150" s="299"/>
      <c r="AN150" s="341"/>
    </row>
    <row r="151" ht="13.5" customHeight="1">
      <c r="A151" s="429"/>
      <c r="B151" s="429"/>
      <c r="C151" s="429"/>
      <c r="D151" s="429"/>
      <c r="E151" s="429"/>
      <c r="F151" s="429"/>
      <c r="G151" s="429"/>
      <c r="H151" s="341"/>
      <c r="I151" s="341"/>
      <c r="K151" s="259"/>
      <c r="L151" s="272"/>
      <c r="M151" s="273"/>
      <c r="N151" s="273"/>
      <c r="O151" s="273"/>
      <c r="P151" s="273"/>
      <c r="Q151" s="272"/>
      <c r="R151" s="273"/>
      <c r="S151" s="274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460"/>
      <c r="AE151" s="449"/>
      <c r="AF151" s="260">
        <v>13.0</v>
      </c>
      <c r="AG151" s="457" t="str">
        <f>IF(COUNTBLANK(AC145:AC148)=2,IF(AC145&gt;AC147,W145,W147),"")</f>
        <v/>
      </c>
      <c r="AK151" s="261"/>
      <c r="AL151" s="432"/>
      <c r="AM151" s="301"/>
      <c r="AN151" s="341"/>
    </row>
    <row r="152" ht="13.5" customHeight="1">
      <c r="A152" s="429"/>
      <c r="B152" s="429"/>
      <c r="C152" s="429"/>
      <c r="D152" s="429"/>
      <c r="E152" s="429"/>
      <c r="F152" s="429"/>
      <c r="G152" s="429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460"/>
      <c r="AE152" s="451"/>
      <c r="AF152" s="261"/>
      <c r="AK152" s="261"/>
      <c r="AM152" s="303"/>
      <c r="AN152" s="341"/>
    </row>
    <row r="153" ht="13.5" customHeight="1">
      <c r="A153" s="429"/>
      <c r="B153" s="429"/>
      <c r="C153" s="429"/>
      <c r="D153" s="429"/>
      <c r="E153" s="429"/>
      <c r="F153" s="429"/>
      <c r="G153" s="429"/>
      <c r="H153" s="341"/>
      <c r="I153" s="341"/>
      <c r="J153" s="341"/>
      <c r="K153" s="435"/>
      <c r="L153" s="254" t="s">
        <v>81</v>
      </c>
      <c r="M153" s="436"/>
      <c r="N153" s="436"/>
      <c r="O153" s="436"/>
      <c r="P153" s="436"/>
      <c r="Q153" s="436"/>
      <c r="R153" s="256" t="str">
        <f>R141</f>
        <v>10H15 - 11H45</v>
      </c>
      <c r="S153" s="257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460"/>
      <c r="AE153" s="449"/>
      <c r="AF153" s="261"/>
      <c r="AG153" s="463" t="str">
        <f>IF(COUNTBLANK(AC157:AC160)=2,IF(AC157&gt;AC159,W157,W159),"")</f>
        <v/>
      </c>
      <c r="AK153" s="261"/>
      <c r="AL153" s="452"/>
      <c r="AM153" s="306"/>
      <c r="AN153" s="341"/>
    </row>
    <row r="154" ht="13.5" customHeight="1">
      <c r="A154" s="429"/>
      <c r="B154" s="429"/>
      <c r="C154" s="429"/>
      <c r="D154" s="429"/>
      <c r="E154" s="429"/>
      <c r="F154" s="429"/>
      <c r="G154" s="429"/>
      <c r="H154" s="341"/>
      <c r="I154" s="341"/>
      <c r="J154" s="431" t="s">
        <v>1151</v>
      </c>
      <c r="K154" s="259"/>
      <c r="L154" s="260">
        <v>47.0</v>
      </c>
      <c r="M154" s="476" t="str">
        <f>IFERROR(VLOOKUP(J154,$B$60:$G$63,2,FALSE),IFERROR(VLOOKUP(J154,$L$60:$Q$63,2,FALSE),IFERROR(VLOOKUP(J154,$V$60:$AA$63,2,FALSE),IFERROR(VLOOKUP(J154,$AF$60:$AK$63,2,FALSE),IFERROR(VLOOKUP(J154,$B$83:$G$86,2,FALSE),IFERROR(VLOOKUP(J154,$L$83:$Q$86,2,FALSE),IFERROR(VLOOKUP(J154,$V$83:$AA$86,2,FALSE),IFERROR(VLOOKUP(J154,$AF$83:$AK$86,2,FALSE),""))))))))</f>
        <v>-</v>
      </c>
      <c r="Q154" s="261"/>
      <c r="R154" s="432"/>
      <c r="S154" s="263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460"/>
      <c r="AE154" s="449"/>
      <c r="AF154" s="307"/>
      <c r="AG154" s="308"/>
      <c r="AH154" s="308"/>
      <c r="AI154" s="308"/>
      <c r="AJ154" s="308"/>
      <c r="AK154" s="307"/>
      <c r="AL154" s="308"/>
      <c r="AM154" s="299"/>
      <c r="AN154" s="341"/>
    </row>
    <row r="155" ht="13.5" customHeight="1">
      <c r="A155" s="429"/>
      <c r="B155" s="429"/>
      <c r="C155" s="429"/>
      <c r="D155" s="429"/>
      <c r="E155" s="429"/>
      <c r="F155" s="429"/>
      <c r="G155" s="429"/>
      <c r="H155" s="341"/>
      <c r="I155" s="341"/>
      <c r="K155" s="259"/>
      <c r="L155" s="261"/>
      <c r="Q155" s="261"/>
      <c r="S155" s="259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460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</row>
    <row r="156" ht="13.5" customHeight="1">
      <c r="A156" s="429"/>
      <c r="B156" s="429"/>
      <c r="C156" s="429"/>
      <c r="D156" s="429"/>
      <c r="E156" s="429"/>
      <c r="F156" s="429"/>
      <c r="G156" s="429"/>
      <c r="H156" s="341"/>
      <c r="I156" s="341"/>
      <c r="J156" s="431" t="s">
        <v>1152</v>
      </c>
      <c r="K156" s="259"/>
      <c r="L156" s="261"/>
      <c r="M156" s="478" t="str">
        <f>IFERROR(VLOOKUP(J156,$B$60:$G$63,2,FALSE),IFERROR(VLOOKUP(J156,$L$60:$Q$63,2,FALSE),IFERROR(VLOOKUP(J156,$V$60:$AA$63,2,FALSE),IFERROR(VLOOKUP(J156,$AF$60:$AK$63,2,FALSE),IFERROR(VLOOKUP(J156,$B$83:$G$86,2,FALSE),IFERROR(VLOOKUP(J156,$L$83:$Q$86,2,FALSE),IFERROR(VLOOKUP(J156,$V$83:$AA$86,2,FALSE),IFERROR(VLOOKUP(J156,$AF$83:$AK$86,2,FALSE),""))))))))</f>
        <v>-</v>
      </c>
      <c r="Q156" s="261"/>
      <c r="R156" s="440"/>
      <c r="S156" s="265"/>
      <c r="T156" s="702"/>
      <c r="U156" s="341"/>
      <c r="V156" s="267" t="s">
        <v>85</v>
      </c>
      <c r="W156" s="268"/>
      <c r="X156" s="268"/>
      <c r="Y156" s="268"/>
      <c r="Z156" s="268"/>
      <c r="AA156" s="268"/>
      <c r="AB156" s="270" t="str">
        <f>AB144</f>
        <v>13H30 - 15H00</v>
      </c>
      <c r="AC156" s="271"/>
      <c r="AD156" s="464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</row>
    <row r="157" ht="13.5" customHeight="1">
      <c r="A157" s="429"/>
      <c r="B157" s="429"/>
      <c r="C157" s="429"/>
      <c r="D157" s="429"/>
      <c r="E157" s="429"/>
      <c r="F157" s="429"/>
      <c r="G157" s="429"/>
      <c r="H157" s="341"/>
      <c r="I157" s="341"/>
      <c r="K157" s="259"/>
      <c r="L157" s="272"/>
      <c r="M157" s="273"/>
      <c r="N157" s="273"/>
      <c r="O157" s="273"/>
      <c r="P157" s="273"/>
      <c r="Q157" s="272"/>
      <c r="R157" s="273"/>
      <c r="S157" s="274"/>
      <c r="T157" s="454"/>
      <c r="U157" s="341"/>
      <c r="V157" s="276">
        <v>24.0</v>
      </c>
      <c r="W157" s="457" t="str">
        <f>IF(COUNTBLANK(S154:S157)=2,IF(S154&gt;S156,M154,M156),"")</f>
        <v/>
      </c>
      <c r="AA157" s="261"/>
      <c r="AB157" s="432"/>
      <c r="AC157" s="278"/>
      <c r="AD157" s="464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</row>
    <row r="158" ht="13.5" customHeight="1">
      <c r="A158" s="429"/>
      <c r="B158" s="429"/>
      <c r="C158" s="429"/>
      <c r="D158" s="429"/>
      <c r="E158" s="429"/>
      <c r="F158" s="429"/>
      <c r="G158" s="429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454"/>
      <c r="U158" s="444"/>
      <c r="V158" s="280"/>
      <c r="AA158" s="261"/>
      <c r="AC158" s="281"/>
      <c r="AD158" s="310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</row>
    <row r="159" ht="13.5" customHeight="1">
      <c r="A159" s="429"/>
      <c r="B159" s="429"/>
      <c r="C159" s="429"/>
      <c r="D159" s="429"/>
      <c r="E159" s="429"/>
      <c r="F159" s="429"/>
      <c r="G159" s="429"/>
      <c r="H159" s="341"/>
      <c r="I159" s="341"/>
      <c r="J159" s="341"/>
      <c r="K159" s="435"/>
      <c r="L159" s="254" t="s">
        <v>81</v>
      </c>
      <c r="M159" s="436"/>
      <c r="N159" s="436"/>
      <c r="O159" s="436"/>
      <c r="P159" s="436"/>
      <c r="Q159" s="436"/>
      <c r="R159" s="256" t="str">
        <f>R141</f>
        <v>10H15 - 11H45</v>
      </c>
      <c r="S159" s="257"/>
      <c r="T159" s="454"/>
      <c r="U159" s="341"/>
      <c r="V159" s="280"/>
      <c r="W159" s="458" t="str">
        <f>IF(COUNTBLANK(S160:S163)=2,IF(S160&gt;S162,M160,M162),"")</f>
        <v/>
      </c>
      <c r="AA159" s="261"/>
      <c r="AB159" s="445"/>
      <c r="AC159" s="285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</row>
    <row r="160" ht="13.5" customHeight="1">
      <c r="A160" s="429"/>
      <c r="B160" s="429"/>
      <c r="C160" s="429"/>
      <c r="D160" s="429"/>
      <c r="E160" s="429"/>
      <c r="F160" s="429"/>
      <c r="G160" s="429"/>
      <c r="H160" s="341"/>
      <c r="I160" s="341"/>
      <c r="J160" s="431" t="s">
        <v>1153</v>
      </c>
      <c r="K160" s="259"/>
      <c r="L160" s="260">
        <v>48.0</v>
      </c>
      <c r="M160" s="476" t="str">
        <f>IFERROR(VLOOKUP(J160,$B$60:$G$63,2,FALSE),IFERROR(VLOOKUP(J160,$L$60:$Q$63,2,FALSE),IFERROR(VLOOKUP(J160,$V$60:$AA$63,2,FALSE),IFERROR(VLOOKUP(J160,$AF$60:$AK$63,2,FALSE),IFERROR(VLOOKUP(J160,$B$83:$G$86,2,FALSE),IFERROR(VLOOKUP(J160,$L$83:$Q$86,2,FALSE),IFERROR(VLOOKUP(J160,$V$83:$AA$86,2,FALSE),IFERROR(VLOOKUP(J160,$AF$83:$AK$86,2,FALSE),""))))))))</f>
        <v>-</v>
      </c>
      <c r="Q160" s="261"/>
      <c r="R160" s="432"/>
      <c r="S160" s="263"/>
      <c r="T160" s="454"/>
      <c r="U160" s="341"/>
      <c r="V160" s="287"/>
      <c r="W160" s="288"/>
      <c r="X160" s="288"/>
      <c r="Y160" s="288"/>
      <c r="Z160" s="288"/>
      <c r="AA160" s="289"/>
      <c r="AB160" s="288"/>
      <c r="AC160" s="290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</row>
    <row r="161" ht="13.5" customHeight="1">
      <c r="A161" s="429"/>
      <c r="B161" s="429"/>
      <c r="C161" s="429"/>
      <c r="D161" s="429"/>
      <c r="E161" s="429"/>
      <c r="F161" s="429"/>
      <c r="G161" s="429"/>
      <c r="H161" s="341"/>
      <c r="I161" s="341"/>
      <c r="K161" s="259"/>
      <c r="L161" s="261"/>
      <c r="Q161" s="261"/>
      <c r="S161" s="259"/>
      <c r="T161" s="455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</row>
    <row r="162" ht="13.5" customHeight="1">
      <c r="A162" s="429"/>
      <c r="B162" s="429"/>
      <c r="C162" s="429"/>
      <c r="D162" s="429"/>
      <c r="E162" s="429"/>
      <c r="F162" s="429"/>
      <c r="G162" s="429"/>
      <c r="H162" s="341"/>
      <c r="I162" s="341"/>
      <c r="J162" s="431" t="s">
        <v>1154</v>
      </c>
      <c r="K162" s="259"/>
      <c r="L162" s="261"/>
      <c r="M162" s="478" t="str">
        <f>IFERROR(VLOOKUP(J162,$B$60:$G$63,2,FALSE),IFERROR(VLOOKUP(J162,$L$60:$Q$63,2,FALSE),IFERROR(VLOOKUP(J162,$V$60:$AA$63,2,FALSE),IFERROR(VLOOKUP(J162,$AF$60:$AK$63,2,FALSE),IFERROR(VLOOKUP(J162,$B$83:$G$86,2,FALSE),IFERROR(VLOOKUP(J162,$L$83:$Q$86,2,FALSE),IFERROR(VLOOKUP(J162,$V$83:$AA$86,2,FALSE),IFERROR(VLOOKUP(J162,$AF$83:$AK$86,2,FALSE),""))))))))</f>
        <v>-</v>
      </c>
      <c r="Q162" s="261"/>
      <c r="R162" s="440"/>
      <c r="S162" s="265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</row>
    <row r="163" ht="13.5" customHeight="1">
      <c r="A163" s="429"/>
      <c r="B163" s="429"/>
      <c r="C163" s="429"/>
      <c r="D163" s="429"/>
      <c r="E163" s="429"/>
      <c r="F163" s="429"/>
      <c r="G163" s="429"/>
      <c r="H163" s="341"/>
      <c r="I163" s="341"/>
      <c r="K163" s="259"/>
      <c r="L163" s="272"/>
      <c r="M163" s="273"/>
      <c r="N163" s="273"/>
      <c r="O163" s="273"/>
      <c r="P163" s="273"/>
      <c r="Q163" s="272"/>
      <c r="R163" s="273"/>
      <c r="S163" s="274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</row>
    <row r="164" ht="27.0" customHeight="1">
      <c r="A164" s="429"/>
      <c r="B164" s="429"/>
      <c r="C164" s="429"/>
      <c r="D164" s="429"/>
      <c r="E164" s="429"/>
      <c r="F164" s="429"/>
      <c r="G164" s="429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</row>
  </sheetData>
  <mergeCells count="615">
    <mergeCell ref="G23:H23"/>
    <mergeCell ref="I23:M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M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M79:Q79"/>
    <mergeCell ref="M80:Q80"/>
    <mergeCell ref="M81:Q81"/>
    <mergeCell ref="R81:S81"/>
    <mergeCell ref="AG79:AK79"/>
    <mergeCell ref="AG80:AK80"/>
    <mergeCell ref="AG81:AK81"/>
    <mergeCell ref="AL81:AM81"/>
    <mergeCell ref="AG83:AK83"/>
    <mergeCell ref="AG84:AK84"/>
    <mergeCell ref="AG85:AK85"/>
    <mergeCell ref="AG86:AK86"/>
    <mergeCell ref="C79:G79"/>
    <mergeCell ref="L79:L80"/>
    <mergeCell ref="V79:V80"/>
    <mergeCell ref="W79:AA79"/>
    <mergeCell ref="AF79:AF80"/>
    <mergeCell ref="C80:G80"/>
    <mergeCell ref="W80:AA80"/>
    <mergeCell ref="M83:Q83"/>
    <mergeCell ref="M84:Q84"/>
    <mergeCell ref="M85:Q85"/>
    <mergeCell ref="M86:Q86"/>
    <mergeCell ref="W85:AA85"/>
    <mergeCell ref="W86:AA86"/>
    <mergeCell ref="A89:AN89"/>
    <mergeCell ref="C81:G81"/>
    <mergeCell ref="H81:I81"/>
    <mergeCell ref="W81:AA81"/>
    <mergeCell ref="AB81:AC81"/>
    <mergeCell ref="C83:G83"/>
    <mergeCell ref="W83:AA83"/>
    <mergeCell ref="W84:AA84"/>
    <mergeCell ref="H92:H93"/>
    <mergeCell ref="I92:I93"/>
    <mergeCell ref="R94:S94"/>
    <mergeCell ref="C92:G93"/>
    <mergeCell ref="C94:G95"/>
    <mergeCell ref="M97:Q98"/>
    <mergeCell ref="R97:R98"/>
    <mergeCell ref="H94:H95"/>
    <mergeCell ref="I94:I95"/>
    <mergeCell ref="L95:L98"/>
    <mergeCell ref="M95:Q96"/>
    <mergeCell ref="R95:R96"/>
    <mergeCell ref="S95:S96"/>
    <mergeCell ref="H97:I97"/>
    <mergeCell ref="S97:S98"/>
    <mergeCell ref="W101:AA102"/>
    <mergeCell ref="W103:AA104"/>
    <mergeCell ref="AB103:AB104"/>
    <mergeCell ref="AC103:AC104"/>
    <mergeCell ref="H100:H101"/>
    <mergeCell ref="I100:I101"/>
    <mergeCell ref="AB100:AC100"/>
    <mergeCell ref="V101:V104"/>
    <mergeCell ref="AB101:AB102"/>
    <mergeCell ref="AC101:AC102"/>
    <mergeCell ref="H103:I103"/>
    <mergeCell ref="A104:A105"/>
    <mergeCell ref="B104:B107"/>
    <mergeCell ref="C104:G105"/>
    <mergeCell ref="H104:H105"/>
    <mergeCell ref="I104:I105"/>
    <mergeCell ref="A106:A107"/>
    <mergeCell ref="C106:G107"/>
    <mergeCell ref="M107:Q108"/>
    <mergeCell ref="M109:Q110"/>
    <mergeCell ref="H106:H107"/>
    <mergeCell ref="I106:I107"/>
    <mergeCell ref="R106:S106"/>
    <mergeCell ref="L107:L110"/>
    <mergeCell ref="R107:R108"/>
    <mergeCell ref="S107:S108"/>
    <mergeCell ref="H109:I109"/>
    <mergeCell ref="R109:R110"/>
    <mergeCell ref="S109:S110"/>
    <mergeCell ref="A110:A111"/>
    <mergeCell ref="B110:B113"/>
    <mergeCell ref="H110:H111"/>
    <mergeCell ref="I110:I111"/>
    <mergeCell ref="A112:A113"/>
    <mergeCell ref="AL115:AL116"/>
    <mergeCell ref="AM115:AM116"/>
    <mergeCell ref="H112:H113"/>
    <mergeCell ref="I112:I113"/>
    <mergeCell ref="AL112:AM112"/>
    <mergeCell ref="AF113:AF116"/>
    <mergeCell ref="AL113:AL114"/>
    <mergeCell ref="AM113:AM114"/>
    <mergeCell ref="H115:I115"/>
    <mergeCell ref="H118:H119"/>
    <mergeCell ref="I118:I119"/>
    <mergeCell ref="R118:S118"/>
    <mergeCell ref="M119:Q120"/>
    <mergeCell ref="R119:R120"/>
    <mergeCell ref="S119:S120"/>
    <mergeCell ref="AB127:AB128"/>
    <mergeCell ref="AC127:AC128"/>
    <mergeCell ref="AG113:AK114"/>
    <mergeCell ref="AG115:AK116"/>
    <mergeCell ref="AB124:AC124"/>
    <mergeCell ref="W125:AA126"/>
    <mergeCell ref="AB125:AB126"/>
    <mergeCell ref="AC125:AC126"/>
    <mergeCell ref="W127:AA128"/>
    <mergeCell ref="A134:A135"/>
    <mergeCell ref="A136:A137"/>
    <mergeCell ref="A122:A123"/>
    <mergeCell ref="B122:B125"/>
    <mergeCell ref="A124:A125"/>
    <mergeCell ref="A128:A129"/>
    <mergeCell ref="B128:B131"/>
    <mergeCell ref="A130:A131"/>
    <mergeCell ref="B134:B137"/>
    <mergeCell ref="C110:G111"/>
    <mergeCell ref="C112:G113"/>
    <mergeCell ref="A116:A117"/>
    <mergeCell ref="B116:B119"/>
    <mergeCell ref="H116:H117"/>
    <mergeCell ref="I116:I117"/>
    <mergeCell ref="A118:A119"/>
    <mergeCell ref="C116:G117"/>
    <mergeCell ref="C118:G119"/>
    <mergeCell ref="L119:L122"/>
    <mergeCell ref="H121:I121"/>
    <mergeCell ref="M121:Q122"/>
    <mergeCell ref="R121:R122"/>
    <mergeCell ref="S121:S122"/>
    <mergeCell ref="R130:S130"/>
    <mergeCell ref="M131:Q132"/>
    <mergeCell ref="R131:R132"/>
    <mergeCell ref="S131:S132"/>
    <mergeCell ref="M133:Q134"/>
    <mergeCell ref="R133:R134"/>
    <mergeCell ref="S133:S134"/>
    <mergeCell ref="AD133:AD134"/>
    <mergeCell ref="C122:G123"/>
    <mergeCell ref="H122:H123"/>
    <mergeCell ref="I122:I123"/>
    <mergeCell ref="C124:G125"/>
    <mergeCell ref="H124:H125"/>
    <mergeCell ref="I124:I125"/>
    <mergeCell ref="V125:V128"/>
    <mergeCell ref="I130:I131"/>
    <mergeCell ref="H133:I133"/>
    <mergeCell ref="J142:K143"/>
    <mergeCell ref="L142:L145"/>
    <mergeCell ref="J144:K145"/>
    <mergeCell ref="H127:I127"/>
    <mergeCell ref="C128:G129"/>
    <mergeCell ref="H128:H129"/>
    <mergeCell ref="I128:I129"/>
    <mergeCell ref="C130:G131"/>
    <mergeCell ref="H130:H131"/>
    <mergeCell ref="L131:L134"/>
    <mergeCell ref="C134:G135"/>
    <mergeCell ref="H134:H135"/>
    <mergeCell ref="I134:I135"/>
    <mergeCell ref="C136:G137"/>
    <mergeCell ref="H136:H137"/>
    <mergeCell ref="I136:I137"/>
    <mergeCell ref="A139:AN139"/>
    <mergeCell ref="S156:S157"/>
    <mergeCell ref="V157:V160"/>
    <mergeCell ref="W157:AA158"/>
    <mergeCell ref="AB157:AB158"/>
    <mergeCell ref="AC157:AC158"/>
    <mergeCell ref="AD157:AD158"/>
    <mergeCell ref="R159:S159"/>
    <mergeCell ref="AC159:AC160"/>
    <mergeCell ref="M160:Q161"/>
    <mergeCell ref="M162:Q163"/>
    <mergeCell ref="R162:R163"/>
    <mergeCell ref="S162:S163"/>
    <mergeCell ref="W159:AA160"/>
    <mergeCell ref="AB159:AB160"/>
    <mergeCell ref="J160:K161"/>
    <mergeCell ref="L160:L163"/>
    <mergeCell ref="R160:R161"/>
    <mergeCell ref="S160:S161"/>
    <mergeCell ref="J162:K163"/>
    <mergeCell ref="R141:S141"/>
    <mergeCell ref="M142:Q143"/>
    <mergeCell ref="R142:R143"/>
    <mergeCell ref="S142:S143"/>
    <mergeCell ref="M144:Q145"/>
    <mergeCell ref="R144:R145"/>
    <mergeCell ref="AB144:AC144"/>
    <mergeCell ref="J148:K149"/>
    <mergeCell ref="J150:K151"/>
    <mergeCell ref="J154:K155"/>
    <mergeCell ref="L154:L157"/>
    <mergeCell ref="J156:K157"/>
    <mergeCell ref="M150:Q151"/>
    <mergeCell ref="R150:R151"/>
    <mergeCell ref="AL150:AM150"/>
    <mergeCell ref="AG151:AK152"/>
    <mergeCell ref="AL151:AL152"/>
    <mergeCell ref="AM151:AM152"/>
    <mergeCell ref="S144:S145"/>
    <mergeCell ref="V145:V148"/>
    <mergeCell ref="R147:S147"/>
    <mergeCell ref="L148:L151"/>
    <mergeCell ref="M148:Q149"/>
    <mergeCell ref="R148:R149"/>
    <mergeCell ref="S148:S149"/>
    <mergeCell ref="AF151:AF154"/>
    <mergeCell ref="AG153:AK154"/>
    <mergeCell ref="AL153:AL154"/>
    <mergeCell ref="AM153:AM154"/>
    <mergeCell ref="AB156:AC156"/>
    <mergeCell ref="W145:AA146"/>
    <mergeCell ref="AB145:AB146"/>
    <mergeCell ref="AC145:AC146"/>
    <mergeCell ref="W147:AA148"/>
    <mergeCell ref="AB147:AB148"/>
    <mergeCell ref="AC147:AC148"/>
    <mergeCell ref="AD147:AD148"/>
    <mergeCell ref="S150:S151"/>
    <mergeCell ref="R153:S153"/>
    <mergeCell ref="M154:Q155"/>
    <mergeCell ref="R154:R155"/>
    <mergeCell ref="S154:S155"/>
    <mergeCell ref="M156:Q157"/>
    <mergeCell ref="R156:R157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60:AA60"/>
    <mergeCell ref="W61:AA61"/>
    <mergeCell ref="W62:AA62"/>
    <mergeCell ref="W63:AA63"/>
    <mergeCell ref="V65:AC65"/>
    <mergeCell ref="W67:AA67"/>
    <mergeCell ref="W68:AA68"/>
    <mergeCell ref="M61:Q61"/>
    <mergeCell ref="M62:Q62"/>
    <mergeCell ref="M63:Q63"/>
    <mergeCell ref="L65:S65"/>
    <mergeCell ref="M67:Q67"/>
    <mergeCell ref="V67:V68"/>
    <mergeCell ref="M68:Q68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B67:B68"/>
    <mergeCell ref="B69:B70"/>
    <mergeCell ref="AG68:AK68"/>
    <mergeCell ref="AG69:AK69"/>
    <mergeCell ref="AG61:AK61"/>
    <mergeCell ref="AG62:AK62"/>
    <mergeCell ref="AG63:AK63"/>
    <mergeCell ref="AF65:AM65"/>
    <mergeCell ref="AF67:AF68"/>
    <mergeCell ref="AG67:AK67"/>
    <mergeCell ref="AF69:AF70"/>
    <mergeCell ref="AG70:AK70"/>
    <mergeCell ref="M71:Q71"/>
    <mergeCell ref="R71:S71"/>
    <mergeCell ref="W71:AA71"/>
    <mergeCell ref="AB71:AC71"/>
    <mergeCell ref="AG71:AK71"/>
    <mergeCell ref="AL71:AM71"/>
    <mergeCell ref="L67:L68"/>
    <mergeCell ref="L69:L70"/>
    <mergeCell ref="M69:Q69"/>
    <mergeCell ref="V69:V70"/>
    <mergeCell ref="W69:AA69"/>
    <mergeCell ref="M70:Q70"/>
    <mergeCell ref="W70:AA70"/>
    <mergeCell ref="C60:G60"/>
    <mergeCell ref="C61:G61"/>
    <mergeCell ref="C62:G62"/>
    <mergeCell ref="C63:G63"/>
    <mergeCell ref="B65:I65"/>
    <mergeCell ref="C67:G67"/>
    <mergeCell ref="C68:G68"/>
    <mergeCell ref="M73:Q73"/>
    <mergeCell ref="V73:V74"/>
    <mergeCell ref="W73:AA73"/>
    <mergeCell ref="AF73:AF74"/>
    <mergeCell ref="AG73:AK73"/>
    <mergeCell ref="M74:Q74"/>
    <mergeCell ref="W74:AA74"/>
    <mergeCell ref="AG74:AK74"/>
    <mergeCell ref="B73:B74"/>
    <mergeCell ref="B75:B76"/>
    <mergeCell ref="B79:B80"/>
    <mergeCell ref="W75:AA75"/>
    <mergeCell ref="W76:AA76"/>
    <mergeCell ref="W77:AA77"/>
    <mergeCell ref="AB77:AC77"/>
    <mergeCell ref="AG77:AK77"/>
    <mergeCell ref="AL77:AM77"/>
    <mergeCell ref="L73:L74"/>
    <mergeCell ref="L75:L76"/>
    <mergeCell ref="M75:Q75"/>
    <mergeCell ref="V75:V76"/>
    <mergeCell ref="AF75:AF76"/>
    <mergeCell ref="AG75:AK75"/>
    <mergeCell ref="M76:Q76"/>
    <mergeCell ref="AG76:AK76"/>
    <mergeCell ref="C76:G76"/>
    <mergeCell ref="C77:G77"/>
    <mergeCell ref="H77:I77"/>
    <mergeCell ref="M77:Q77"/>
    <mergeCell ref="R77:S77"/>
    <mergeCell ref="C69:G69"/>
    <mergeCell ref="C70:G70"/>
    <mergeCell ref="C71:G71"/>
    <mergeCell ref="H71:I71"/>
    <mergeCell ref="C73:G73"/>
    <mergeCell ref="C74:G74"/>
    <mergeCell ref="C75:G75"/>
    <mergeCell ref="C84:G84"/>
    <mergeCell ref="C85:G85"/>
    <mergeCell ref="C86:G86"/>
    <mergeCell ref="H91:I91"/>
    <mergeCell ref="A92:A93"/>
    <mergeCell ref="B92:B95"/>
    <mergeCell ref="A94:A95"/>
    <mergeCell ref="A98:A99"/>
    <mergeCell ref="B98:B101"/>
    <mergeCell ref="C98:G99"/>
    <mergeCell ref="H98:H99"/>
    <mergeCell ref="I98:I99"/>
    <mergeCell ref="A100:A101"/>
    <mergeCell ref="C100:G101"/>
  </mergeCells>
  <conditionalFormatting sqref="A1:AN164">
    <cfRule type="cellIs" dxfId="0" priority="1" operator="equal">
      <formula>"Office"</formula>
    </cfRule>
  </conditionalFormatting>
  <printOptions gridLines="1" horizontalCentered="1"/>
  <pageMargins bottom="0.0" footer="0.0" header="0.0" left="0.25" right="0.25" top="1.6021910304690177"/>
  <pageSetup fitToHeight="0" paperSize="8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EA7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343" t="s">
        <v>100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6"/>
      <c r="U1" s="347"/>
      <c r="V1" s="347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5"/>
    </row>
    <row r="2" ht="27.0" customHeight="1">
      <c r="A2" s="6" t="s">
        <v>1155</v>
      </c>
    </row>
    <row r="3" ht="27.0" customHeight="1">
      <c r="A3" s="7" t="s">
        <v>1156</v>
      </c>
    </row>
    <row r="4" ht="27.0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8"/>
      <c r="T4" s="341"/>
      <c r="U4" s="341"/>
      <c r="V4" s="349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</row>
    <row r="5" ht="27.0" customHeight="1">
      <c r="A5" s="11" t="s">
        <v>3</v>
      </c>
    </row>
    <row r="6" ht="27.0" customHeigh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</row>
    <row r="7" ht="27.0" customHeight="1">
      <c r="A7" s="341"/>
      <c r="B7" s="341"/>
      <c r="C7" s="341"/>
      <c r="D7" s="341"/>
      <c r="E7" s="341"/>
      <c r="F7" s="341"/>
      <c r="G7" s="480" t="s">
        <v>4</v>
      </c>
      <c r="H7" s="481"/>
      <c r="I7" s="482" t="s">
        <v>5</v>
      </c>
      <c r="J7" s="483"/>
      <c r="K7" s="483"/>
      <c r="L7" s="483"/>
      <c r="M7" s="483"/>
      <c r="N7" s="481"/>
      <c r="O7" s="482" t="s">
        <v>6</v>
      </c>
      <c r="P7" s="483"/>
      <c r="Q7" s="483"/>
      <c r="R7" s="483"/>
      <c r="S7" s="481"/>
      <c r="T7" s="484"/>
      <c r="U7" s="485"/>
      <c r="V7" s="486" t="s">
        <v>4</v>
      </c>
      <c r="W7" s="481"/>
      <c r="X7" s="482" t="s">
        <v>5</v>
      </c>
      <c r="Y7" s="483"/>
      <c r="Z7" s="483"/>
      <c r="AA7" s="483"/>
      <c r="AB7" s="481"/>
      <c r="AC7" s="482" t="s">
        <v>6</v>
      </c>
      <c r="AD7" s="483"/>
      <c r="AE7" s="483"/>
      <c r="AF7" s="483"/>
      <c r="AG7" s="483"/>
      <c r="AH7" s="481"/>
      <c r="AI7" s="341"/>
      <c r="AJ7" s="341"/>
      <c r="AK7" s="341"/>
      <c r="AL7" s="341"/>
      <c r="AM7" s="341"/>
      <c r="AN7" s="341"/>
    </row>
    <row r="8" ht="27.0" customHeight="1">
      <c r="A8" s="341"/>
      <c r="B8" s="341"/>
      <c r="C8" s="341"/>
      <c r="D8" s="341"/>
      <c r="E8" s="341"/>
      <c r="F8" s="352"/>
      <c r="G8" s="353" t="s">
        <v>31</v>
      </c>
      <c r="I8" s="26" t="s">
        <v>1157</v>
      </c>
      <c r="O8" s="26" t="s">
        <v>1074</v>
      </c>
      <c r="S8" s="22"/>
      <c r="T8" s="600"/>
      <c r="U8" s="601"/>
      <c r="V8" s="359" t="s">
        <v>131</v>
      </c>
      <c r="X8" s="26" t="s">
        <v>1158</v>
      </c>
      <c r="AC8" s="26" t="s">
        <v>1068</v>
      </c>
      <c r="AD8" s="703"/>
      <c r="AE8" s="703"/>
      <c r="AF8" s="703"/>
      <c r="AG8" s="703"/>
      <c r="AH8" s="704"/>
      <c r="AI8" s="341"/>
      <c r="AJ8" s="341"/>
      <c r="AK8" s="341"/>
      <c r="AL8" s="341"/>
      <c r="AM8" s="341"/>
      <c r="AN8" s="341"/>
    </row>
    <row r="9" ht="27.0" customHeight="1">
      <c r="A9" s="341"/>
      <c r="B9" s="341"/>
      <c r="C9" s="341"/>
      <c r="D9" s="341"/>
      <c r="E9" s="341"/>
      <c r="F9" s="352"/>
      <c r="G9" s="360" t="s">
        <v>25</v>
      </c>
      <c r="I9" s="31" t="s">
        <v>1159</v>
      </c>
      <c r="O9" s="31" t="s">
        <v>1064</v>
      </c>
      <c r="S9" s="29"/>
      <c r="T9" s="600"/>
      <c r="U9" s="601"/>
      <c r="V9" s="364" t="s">
        <v>13</v>
      </c>
      <c r="X9" s="31" t="s">
        <v>1160</v>
      </c>
      <c r="AC9" s="31" t="s">
        <v>1091</v>
      </c>
      <c r="AD9" s="705"/>
      <c r="AE9" s="705"/>
      <c r="AF9" s="705"/>
      <c r="AG9" s="705"/>
      <c r="AH9" s="706"/>
      <c r="AI9" s="341"/>
      <c r="AJ9" s="341"/>
      <c r="AK9" s="341"/>
      <c r="AL9" s="341"/>
      <c r="AM9" s="341"/>
      <c r="AN9" s="341"/>
    </row>
    <row r="10" ht="27.0" customHeight="1">
      <c r="A10" s="341"/>
      <c r="B10" s="341"/>
      <c r="C10" s="341"/>
      <c r="D10" s="341"/>
      <c r="E10" s="341"/>
      <c r="F10" s="352"/>
      <c r="G10" s="353" t="s">
        <v>27</v>
      </c>
      <c r="I10" s="26" t="s">
        <v>1161</v>
      </c>
      <c r="O10" s="26" t="s">
        <v>1091</v>
      </c>
      <c r="S10" s="22"/>
      <c r="T10" s="600"/>
      <c r="U10" s="601"/>
      <c r="V10" s="359" t="s">
        <v>112</v>
      </c>
      <c r="X10" s="26" t="s">
        <v>1162</v>
      </c>
      <c r="AC10" s="26" t="s">
        <v>1084</v>
      </c>
      <c r="AD10" s="703"/>
      <c r="AE10" s="703"/>
      <c r="AF10" s="703"/>
      <c r="AG10" s="703"/>
      <c r="AH10" s="704"/>
      <c r="AI10" s="341"/>
      <c r="AJ10" s="341"/>
      <c r="AK10" s="341"/>
      <c r="AL10" s="341"/>
      <c r="AM10" s="341"/>
      <c r="AN10" s="341"/>
    </row>
    <row r="11" ht="27.0" customHeight="1">
      <c r="A11" s="341"/>
      <c r="B11" s="341"/>
      <c r="C11" s="341"/>
      <c r="D11" s="341"/>
      <c r="E11" s="341"/>
      <c r="F11" s="352"/>
      <c r="G11" s="360" t="s">
        <v>152</v>
      </c>
      <c r="I11" s="31" t="s">
        <v>1163</v>
      </c>
      <c r="O11" s="31" t="s">
        <v>1074</v>
      </c>
      <c r="S11" s="29"/>
      <c r="T11" s="600"/>
      <c r="U11" s="601"/>
      <c r="V11" s="364" t="s">
        <v>129</v>
      </c>
      <c r="X11" s="31" t="s">
        <v>1164</v>
      </c>
      <c r="AC11" s="31" t="s">
        <v>1165</v>
      </c>
      <c r="AD11" s="705"/>
      <c r="AE11" s="705"/>
      <c r="AF11" s="705"/>
      <c r="AG11" s="705"/>
      <c r="AH11" s="706"/>
      <c r="AI11" s="341"/>
      <c r="AJ11" s="341"/>
      <c r="AK11" s="341"/>
      <c r="AL11" s="341"/>
      <c r="AM11" s="341"/>
      <c r="AN11" s="341"/>
    </row>
    <row r="12" ht="27.0" customHeight="1">
      <c r="A12" s="341"/>
      <c r="B12" s="341"/>
      <c r="C12" s="341"/>
      <c r="D12" s="341"/>
      <c r="E12" s="341"/>
      <c r="F12" s="352"/>
      <c r="G12" s="353" t="s">
        <v>43</v>
      </c>
      <c r="I12" s="26" t="s">
        <v>1166</v>
      </c>
      <c r="O12" s="26" t="s">
        <v>1091</v>
      </c>
      <c r="S12" s="22"/>
      <c r="T12" s="600"/>
      <c r="U12" s="601"/>
      <c r="V12" s="359" t="s">
        <v>22</v>
      </c>
      <c r="X12" s="26" t="s">
        <v>1167</v>
      </c>
      <c r="AC12" s="26" t="s">
        <v>1074</v>
      </c>
      <c r="AE12" s="703"/>
      <c r="AF12" s="703"/>
      <c r="AG12" s="703"/>
      <c r="AH12" s="704"/>
      <c r="AI12" s="341"/>
      <c r="AJ12" s="341"/>
      <c r="AK12" s="341"/>
      <c r="AL12" s="341"/>
      <c r="AM12" s="341"/>
      <c r="AN12" s="341"/>
    </row>
    <row r="13" ht="27.0" customHeight="1">
      <c r="A13" s="341"/>
      <c r="B13" s="341"/>
      <c r="C13" s="341"/>
      <c r="D13" s="341"/>
      <c r="E13" s="341"/>
      <c r="F13" s="352"/>
      <c r="G13" s="360" t="s">
        <v>10</v>
      </c>
      <c r="I13" s="31" t="s">
        <v>1168</v>
      </c>
      <c r="O13" s="31" t="s">
        <v>1068</v>
      </c>
      <c r="S13" s="29"/>
      <c r="T13" s="600"/>
      <c r="U13" s="601"/>
      <c r="V13" s="364" t="s">
        <v>40</v>
      </c>
      <c r="X13" s="31" t="s">
        <v>1169</v>
      </c>
      <c r="AC13" s="31" t="s">
        <v>1170</v>
      </c>
      <c r="AE13" s="705"/>
      <c r="AF13" s="705"/>
      <c r="AG13" s="705"/>
      <c r="AH13" s="706"/>
      <c r="AI13" s="341"/>
      <c r="AJ13" s="341"/>
      <c r="AK13" s="341"/>
      <c r="AL13" s="341"/>
      <c r="AM13" s="341"/>
      <c r="AN13" s="341"/>
    </row>
    <row r="14" ht="27.0" customHeight="1">
      <c r="A14" s="341"/>
      <c r="B14" s="341"/>
      <c r="C14" s="341"/>
      <c r="D14" s="341"/>
      <c r="E14" s="341"/>
      <c r="F14" s="352"/>
      <c r="G14" s="353" t="s">
        <v>34</v>
      </c>
      <c r="I14" s="26" t="s">
        <v>1171</v>
      </c>
      <c r="O14" s="26" t="s">
        <v>1062</v>
      </c>
      <c r="S14" s="22"/>
      <c r="T14" s="600"/>
      <c r="U14" s="601"/>
      <c r="V14" s="359" t="s">
        <v>138</v>
      </c>
      <c r="X14" s="26" t="s">
        <v>1172</v>
      </c>
      <c r="AC14" s="26" t="s">
        <v>1068</v>
      </c>
      <c r="AD14" s="703"/>
      <c r="AE14" s="703"/>
      <c r="AF14" s="703"/>
      <c r="AG14" s="703"/>
      <c r="AH14" s="704"/>
      <c r="AI14" s="341"/>
      <c r="AJ14" s="341"/>
      <c r="AK14" s="341"/>
      <c r="AL14" s="341"/>
      <c r="AM14" s="341"/>
      <c r="AN14" s="341"/>
    </row>
    <row r="15" ht="27.0" customHeight="1">
      <c r="A15" s="341"/>
      <c r="B15" s="341"/>
      <c r="C15" s="341"/>
      <c r="D15" s="341"/>
      <c r="E15" s="341"/>
      <c r="F15" s="352"/>
      <c r="G15" s="360" t="s">
        <v>140</v>
      </c>
      <c r="I15" s="31" t="s">
        <v>1173</v>
      </c>
      <c r="O15" s="31" t="s">
        <v>1084</v>
      </c>
      <c r="S15" s="29"/>
      <c r="T15" s="600"/>
      <c r="U15" s="601"/>
      <c r="V15" s="364" t="s">
        <v>18</v>
      </c>
      <c r="X15" s="31" t="s">
        <v>1174</v>
      </c>
      <c r="AC15" s="31" t="s">
        <v>1066</v>
      </c>
      <c r="AD15" s="705"/>
      <c r="AE15" s="705"/>
      <c r="AF15" s="705"/>
      <c r="AG15" s="705"/>
      <c r="AH15" s="706"/>
      <c r="AI15" s="341"/>
      <c r="AJ15" s="341"/>
      <c r="AK15" s="341"/>
      <c r="AL15" s="341"/>
      <c r="AM15" s="341"/>
      <c r="AN15" s="341"/>
    </row>
    <row r="16" ht="27.0" customHeight="1">
      <c r="A16" s="341"/>
      <c r="B16" s="341"/>
      <c r="C16" s="341"/>
      <c r="D16" s="341"/>
      <c r="E16" s="341"/>
      <c r="F16" s="352"/>
      <c r="G16" s="353" t="s">
        <v>147</v>
      </c>
      <c r="I16" s="26" t="s">
        <v>1175</v>
      </c>
      <c r="O16" s="26" t="s">
        <v>1072</v>
      </c>
      <c r="S16" s="22"/>
      <c r="T16" s="600"/>
      <c r="U16" s="601"/>
      <c r="V16" s="359" t="s">
        <v>45</v>
      </c>
      <c r="X16" s="700" t="s">
        <v>777</v>
      </c>
      <c r="AC16" s="703"/>
      <c r="AH16" s="22"/>
      <c r="AI16" s="341"/>
      <c r="AJ16" s="341"/>
      <c r="AK16" s="341"/>
      <c r="AL16" s="341"/>
      <c r="AM16" s="341"/>
      <c r="AN16" s="341"/>
    </row>
    <row r="17" ht="27.0" customHeight="1">
      <c r="A17" s="341"/>
      <c r="B17" s="341"/>
      <c r="C17" s="341"/>
      <c r="D17" s="341"/>
      <c r="E17" s="341"/>
      <c r="F17" s="352"/>
      <c r="G17" s="360" t="s">
        <v>122</v>
      </c>
      <c r="I17" s="31" t="s">
        <v>1176</v>
      </c>
      <c r="O17" s="31" t="s">
        <v>1062</v>
      </c>
      <c r="S17" s="29"/>
      <c r="T17" s="600"/>
      <c r="U17" s="601"/>
      <c r="V17" s="364" t="s">
        <v>29</v>
      </c>
      <c r="X17" s="701" t="s">
        <v>777</v>
      </c>
      <c r="AC17" s="705"/>
      <c r="AH17" s="29"/>
      <c r="AI17" s="341"/>
      <c r="AJ17" s="341"/>
      <c r="AK17" s="341"/>
      <c r="AL17" s="341"/>
      <c r="AM17" s="341"/>
      <c r="AN17" s="341"/>
    </row>
    <row r="18" ht="27.0" customHeight="1">
      <c r="A18" s="341"/>
      <c r="B18" s="341"/>
      <c r="C18" s="341"/>
      <c r="D18" s="341"/>
      <c r="E18" s="341"/>
      <c r="F18" s="352"/>
      <c r="G18" s="353" t="s">
        <v>15</v>
      </c>
      <c r="I18" s="26" t="s">
        <v>1177</v>
      </c>
      <c r="O18" s="26" t="s">
        <v>1178</v>
      </c>
      <c r="S18" s="22"/>
      <c r="T18" s="600"/>
      <c r="U18" s="601"/>
      <c r="V18" s="359" t="s">
        <v>20</v>
      </c>
      <c r="X18" s="700" t="s">
        <v>777</v>
      </c>
      <c r="AC18" s="703"/>
      <c r="AH18" s="22"/>
      <c r="AI18" s="341"/>
      <c r="AJ18" s="341"/>
      <c r="AK18" s="341"/>
      <c r="AL18" s="341"/>
      <c r="AM18" s="341"/>
      <c r="AN18" s="341"/>
    </row>
    <row r="19" ht="27.0" customHeight="1">
      <c r="A19" s="341"/>
      <c r="B19" s="341"/>
      <c r="C19" s="341"/>
      <c r="D19" s="341"/>
      <c r="E19" s="341"/>
      <c r="F19" s="352"/>
      <c r="G19" s="360" t="s">
        <v>7</v>
      </c>
      <c r="I19" s="31" t="s">
        <v>1179</v>
      </c>
      <c r="O19" s="31" t="s">
        <v>1060</v>
      </c>
      <c r="S19" s="29"/>
      <c r="T19" s="600"/>
      <c r="U19" s="601"/>
      <c r="V19" s="364" t="s">
        <v>37</v>
      </c>
      <c r="X19" s="701" t="s">
        <v>777</v>
      </c>
      <c r="AC19" s="705"/>
      <c r="AH19" s="29"/>
      <c r="AI19" s="341"/>
      <c r="AJ19" s="341"/>
      <c r="AK19" s="341"/>
      <c r="AL19" s="341"/>
      <c r="AM19" s="341"/>
      <c r="AN19" s="341"/>
    </row>
    <row r="20" ht="27.0" customHeight="1">
      <c r="A20" s="341"/>
      <c r="B20" s="341"/>
      <c r="C20" s="341"/>
      <c r="D20" s="341"/>
      <c r="E20" s="341"/>
      <c r="F20" s="352"/>
      <c r="G20" s="353" t="s">
        <v>142</v>
      </c>
      <c r="I20" s="26" t="s">
        <v>1180</v>
      </c>
      <c r="O20" s="26" t="s">
        <v>1091</v>
      </c>
      <c r="S20" s="22"/>
      <c r="T20" s="600"/>
      <c r="U20" s="601"/>
      <c r="V20" s="359" t="s">
        <v>127</v>
      </c>
      <c r="X20" s="700" t="s">
        <v>777</v>
      </c>
      <c r="AC20" s="703"/>
      <c r="AH20" s="22"/>
      <c r="AI20" s="341"/>
      <c r="AJ20" s="341"/>
      <c r="AK20" s="341"/>
      <c r="AL20" s="341"/>
      <c r="AM20" s="341"/>
      <c r="AN20" s="341"/>
    </row>
    <row r="21" ht="27.0" customHeight="1">
      <c r="A21" s="341"/>
      <c r="B21" s="341"/>
      <c r="C21" s="341"/>
      <c r="D21" s="341"/>
      <c r="E21" s="341"/>
      <c r="F21" s="352"/>
      <c r="G21" s="360" t="s">
        <v>104</v>
      </c>
      <c r="I21" s="31" t="s">
        <v>1181</v>
      </c>
      <c r="O21" s="31" t="s">
        <v>1062</v>
      </c>
      <c r="S21" s="29"/>
      <c r="T21" s="600"/>
      <c r="U21" s="601"/>
      <c r="V21" s="364" t="s">
        <v>120</v>
      </c>
      <c r="X21" s="701" t="s">
        <v>777</v>
      </c>
      <c r="AC21" s="705"/>
      <c r="AH21" s="29"/>
      <c r="AI21" s="341"/>
      <c r="AJ21" s="341"/>
      <c r="AK21" s="341"/>
      <c r="AL21" s="341"/>
      <c r="AM21" s="341"/>
      <c r="AN21" s="341"/>
    </row>
    <row r="22" ht="27.0" customHeight="1">
      <c r="A22" s="341"/>
      <c r="B22" s="341"/>
      <c r="C22" s="341"/>
      <c r="D22" s="341"/>
      <c r="E22" s="341"/>
      <c r="F22" s="352"/>
      <c r="G22" s="353" t="s">
        <v>144</v>
      </c>
      <c r="I22" s="26" t="s">
        <v>1182</v>
      </c>
      <c r="O22" s="26" t="s">
        <v>1068</v>
      </c>
      <c r="S22" s="22"/>
      <c r="T22" s="600"/>
      <c r="U22" s="601"/>
      <c r="V22" s="359" t="s">
        <v>118</v>
      </c>
      <c r="X22" s="700" t="s">
        <v>777</v>
      </c>
      <c r="AC22" s="703"/>
      <c r="AH22" s="22"/>
      <c r="AI22" s="341"/>
      <c r="AJ22" s="341"/>
      <c r="AK22" s="341"/>
      <c r="AL22" s="341"/>
      <c r="AM22" s="341"/>
      <c r="AN22" s="341"/>
    </row>
    <row r="23" ht="27.0" customHeight="1">
      <c r="A23" s="341"/>
      <c r="B23" s="341"/>
      <c r="C23" s="341"/>
      <c r="D23" s="341"/>
      <c r="E23" s="341"/>
      <c r="F23" s="352"/>
      <c r="G23" s="360" t="s">
        <v>157</v>
      </c>
      <c r="I23" s="31" t="s">
        <v>1183</v>
      </c>
      <c r="O23" s="31" t="s">
        <v>1066</v>
      </c>
      <c r="S23" s="29"/>
      <c r="T23" s="600"/>
      <c r="U23" s="601"/>
      <c r="V23" s="364" t="s">
        <v>154</v>
      </c>
      <c r="X23" s="701" t="s">
        <v>777</v>
      </c>
      <c r="AC23" s="705"/>
      <c r="AH23" s="29"/>
      <c r="AI23" s="341"/>
      <c r="AJ23" s="341"/>
      <c r="AK23" s="341"/>
      <c r="AL23" s="341"/>
      <c r="AM23" s="341"/>
      <c r="AN23" s="341"/>
    </row>
    <row r="24" ht="27.0" hidden="1" customHeight="1">
      <c r="A24" s="341"/>
      <c r="B24" s="341"/>
      <c r="C24" s="341"/>
      <c r="D24" s="341"/>
      <c r="E24" s="352" t="s">
        <v>47</v>
      </c>
      <c r="F24" s="352">
        <v>17.0</v>
      </c>
      <c r="G24" s="20" t="str">
        <f t="shared" ref="G24:G39" si="1">V8</f>
        <v>8A</v>
      </c>
      <c r="I24" s="357" t="str">
        <f t="shared" ref="I24:I39" si="2">X8</f>
        <v>MOIROUD Tom</v>
      </c>
      <c r="O24" s="357" t="str">
        <f t="shared" ref="O24:O39" si="3">AC8</f>
        <v>ISE</v>
      </c>
      <c r="S24" s="22"/>
      <c r="T24" s="357"/>
      <c r="U24" s="358"/>
      <c r="V24" s="35"/>
      <c r="X24" s="357"/>
      <c r="AC24" s="357"/>
      <c r="AH24" s="22"/>
      <c r="AI24" s="341"/>
      <c r="AJ24" s="341"/>
      <c r="AK24" s="341"/>
      <c r="AL24" s="341"/>
      <c r="AM24" s="341"/>
      <c r="AN24" s="341"/>
    </row>
    <row r="25" ht="27.0" hidden="1" customHeight="1">
      <c r="A25" s="341"/>
      <c r="B25" s="341"/>
      <c r="C25" s="341"/>
      <c r="D25" s="341"/>
      <c r="E25" s="352" t="s">
        <v>47</v>
      </c>
      <c r="F25" s="352">
        <v>18.0</v>
      </c>
      <c r="G25" s="27" t="str">
        <f t="shared" si="1"/>
        <v>3A</v>
      </c>
      <c r="I25" s="365" t="str">
        <f t="shared" si="2"/>
        <v>POMAREL Lucas</v>
      </c>
      <c r="O25" s="365" t="str">
        <f t="shared" si="3"/>
        <v>DRO</v>
      </c>
      <c r="S25" s="29"/>
      <c r="T25" s="357"/>
      <c r="U25" s="358"/>
      <c r="V25" s="36"/>
      <c r="X25" s="365"/>
      <c r="AC25" s="365"/>
      <c r="AH25" s="29"/>
      <c r="AI25" s="341"/>
      <c r="AJ25" s="341"/>
      <c r="AK25" s="341"/>
      <c r="AL25" s="341"/>
      <c r="AM25" s="341"/>
      <c r="AN25" s="341"/>
    </row>
    <row r="26" ht="27.0" hidden="1" customHeight="1">
      <c r="A26" s="341"/>
      <c r="B26" s="341"/>
      <c r="C26" s="341"/>
      <c r="D26" s="341"/>
      <c r="E26" s="352" t="s">
        <v>47</v>
      </c>
      <c r="F26" s="352">
        <v>19.0</v>
      </c>
      <c r="G26" s="20" t="str">
        <f t="shared" si="1"/>
        <v>7B</v>
      </c>
      <c r="I26" s="357" t="str">
        <f t="shared" si="2"/>
        <v>RENAULT Kilian</v>
      </c>
      <c r="O26" s="357" t="str">
        <f t="shared" si="3"/>
        <v>OCC</v>
      </c>
      <c r="S26" s="22"/>
      <c r="T26" s="357"/>
      <c r="U26" s="358"/>
      <c r="V26" s="35"/>
      <c r="X26" s="357"/>
      <c r="AC26" s="357"/>
      <c r="AH26" s="22"/>
      <c r="AI26" s="341"/>
      <c r="AJ26" s="341"/>
      <c r="AK26" s="341"/>
      <c r="AL26" s="341"/>
      <c r="AM26" s="341"/>
      <c r="AN26" s="341"/>
    </row>
    <row r="27" ht="27.0" hidden="1" customHeight="1">
      <c r="A27" s="341"/>
      <c r="B27" s="341"/>
      <c r="C27" s="341"/>
      <c r="D27" s="341"/>
      <c r="E27" s="352" t="s">
        <v>47</v>
      </c>
      <c r="F27" s="352">
        <v>20.0</v>
      </c>
      <c r="G27" s="27" t="str">
        <f t="shared" si="1"/>
        <v>7C</v>
      </c>
      <c r="I27" s="365" t="str">
        <f t="shared" si="2"/>
        <v>RENAUX Timéo</v>
      </c>
      <c r="O27" s="365" t="str">
        <f t="shared" si="3"/>
        <v>IDF</v>
      </c>
      <c r="S27" s="29"/>
      <c r="T27" s="357"/>
      <c r="U27" s="358"/>
      <c r="V27" s="36"/>
      <c r="X27" s="365"/>
      <c r="AC27" s="365"/>
      <c r="AH27" s="29"/>
      <c r="AI27" s="341"/>
      <c r="AJ27" s="341"/>
      <c r="AK27" s="341"/>
      <c r="AL27" s="341"/>
      <c r="AM27" s="341"/>
      <c r="AN27" s="341"/>
    </row>
    <row r="28" ht="27.0" hidden="1" customHeight="1">
      <c r="A28" s="341"/>
      <c r="B28" s="341"/>
      <c r="C28" s="341"/>
      <c r="D28" s="341"/>
      <c r="E28" s="352" t="s">
        <v>47</v>
      </c>
      <c r="F28" s="352">
        <v>21.0</v>
      </c>
      <c r="G28" s="20" t="str">
        <f t="shared" si="1"/>
        <v>3B</v>
      </c>
      <c r="I28" s="357" t="str">
        <f t="shared" si="2"/>
        <v>SAGE Timéo</v>
      </c>
      <c r="O28" s="357" t="str">
        <f t="shared" si="3"/>
        <v>RMDL</v>
      </c>
      <c r="S28" s="22"/>
      <c r="T28" s="357"/>
      <c r="U28" s="358"/>
      <c r="V28" s="35"/>
      <c r="X28" s="357"/>
      <c r="AC28" s="357"/>
      <c r="AH28" s="22"/>
      <c r="AI28" s="341"/>
      <c r="AJ28" s="341"/>
      <c r="AK28" s="341"/>
      <c r="AL28" s="341"/>
      <c r="AM28" s="341"/>
      <c r="AN28" s="341"/>
    </row>
    <row r="29" ht="27.0" hidden="1" customHeight="1">
      <c r="A29" s="341"/>
      <c r="B29" s="341"/>
      <c r="C29" s="341"/>
      <c r="D29" s="341"/>
      <c r="E29" s="352" t="s">
        <v>47</v>
      </c>
      <c r="F29" s="352">
        <v>22.0</v>
      </c>
      <c r="G29" s="27" t="str">
        <f t="shared" si="1"/>
        <v>4B</v>
      </c>
      <c r="I29" s="365" t="str">
        <f t="shared" si="2"/>
        <v>SANCHEZ Julien</v>
      </c>
      <c r="O29" s="365" t="str">
        <f t="shared" si="3"/>
        <v>RDML</v>
      </c>
      <c r="S29" s="29"/>
      <c r="T29" s="357"/>
      <c r="U29" s="358"/>
      <c r="V29" s="36"/>
      <c r="X29" s="365"/>
      <c r="AC29" s="365"/>
      <c r="AH29" s="29"/>
      <c r="AI29" s="341"/>
      <c r="AJ29" s="341"/>
      <c r="AK29" s="341"/>
      <c r="AL29" s="341"/>
      <c r="AM29" s="341"/>
      <c r="AN29" s="341"/>
    </row>
    <row r="30" ht="27.0" hidden="1" customHeight="1">
      <c r="A30" s="341"/>
      <c r="B30" s="341"/>
      <c r="C30" s="341"/>
      <c r="D30" s="341"/>
      <c r="E30" s="352" t="s">
        <v>47</v>
      </c>
      <c r="F30" s="352">
        <v>23.0</v>
      </c>
      <c r="G30" s="20" t="str">
        <f t="shared" si="1"/>
        <v>6A</v>
      </c>
      <c r="I30" s="357" t="str">
        <f t="shared" si="2"/>
        <v>THERMOZ Mathilde</v>
      </c>
      <c r="O30" s="357" t="str">
        <f t="shared" si="3"/>
        <v>ISE</v>
      </c>
      <c r="S30" s="22"/>
      <c r="T30" s="357"/>
      <c r="U30" s="358"/>
      <c r="V30" s="35"/>
      <c r="X30" s="357"/>
      <c r="AC30" s="357"/>
      <c r="AH30" s="22"/>
      <c r="AI30" s="341"/>
      <c r="AJ30" s="341"/>
      <c r="AK30" s="341"/>
      <c r="AL30" s="341"/>
      <c r="AM30" s="341"/>
      <c r="AN30" s="341"/>
    </row>
    <row r="31" ht="27.0" hidden="1" customHeight="1">
      <c r="A31" s="341"/>
      <c r="B31" s="341"/>
      <c r="C31" s="341"/>
      <c r="D31" s="341"/>
      <c r="E31" s="352" t="s">
        <v>47</v>
      </c>
      <c r="F31" s="352">
        <v>24.0</v>
      </c>
      <c r="G31" s="27" t="str">
        <f t="shared" si="1"/>
        <v>3C</v>
      </c>
      <c r="I31" s="365" t="str">
        <f t="shared" si="2"/>
        <v>VEYRAND Léonie</v>
      </c>
      <c r="O31" s="365" t="str">
        <f t="shared" si="3"/>
        <v>ARD</v>
      </c>
      <c r="S31" s="29"/>
      <c r="T31" s="357"/>
      <c r="U31" s="358"/>
      <c r="V31" s="36"/>
      <c r="X31" s="365"/>
      <c r="AC31" s="365"/>
      <c r="AH31" s="29"/>
      <c r="AI31" s="341"/>
      <c r="AJ31" s="341"/>
      <c r="AK31" s="341"/>
      <c r="AL31" s="341"/>
      <c r="AM31" s="341"/>
      <c r="AN31" s="341"/>
    </row>
    <row r="32" ht="27.0" hidden="1" customHeight="1">
      <c r="A32" s="341"/>
      <c r="B32" s="341"/>
      <c r="C32" s="341"/>
      <c r="D32" s="341"/>
      <c r="E32" s="352" t="s">
        <v>47</v>
      </c>
      <c r="F32" s="352">
        <v>25.0</v>
      </c>
      <c r="G32" s="20" t="str">
        <f t="shared" si="1"/>
        <v>1D</v>
      </c>
      <c r="I32" s="357" t="str">
        <f t="shared" si="2"/>
        <v>Office</v>
      </c>
      <c r="O32" s="357" t="str">
        <f t="shared" si="3"/>
        <v/>
      </c>
      <c r="S32" s="22"/>
      <c r="T32" s="357"/>
      <c r="U32" s="358"/>
      <c r="V32" s="35"/>
      <c r="X32" s="357"/>
      <c r="AC32" s="357"/>
      <c r="AH32" s="22"/>
      <c r="AI32" s="341"/>
      <c r="AJ32" s="341"/>
      <c r="AK32" s="341"/>
      <c r="AL32" s="341"/>
      <c r="AM32" s="341"/>
      <c r="AN32" s="341"/>
    </row>
    <row r="33" ht="27.0" hidden="1" customHeight="1">
      <c r="A33" s="341"/>
      <c r="B33" s="341"/>
      <c r="C33" s="341"/>
      <c r="D33" s="341"/>
      <c r="E33" s="352" t="s">
        <v>47</v>
      </c>
      <c r="F33" s="352">
        <v>26.0</v>
      </c>
      <c r="G33" s="27" t="str">
        <f t="shared" si="1"/>
        <v>2D</v>
      </c>
      <c r="I33" s="365" t="str">
        <f t="shared" si="2"/>
        <v>Office</v>
      </c>
      <c r="O33" s="365" t="str">
        <f t="shared" si="3"/>
        <v/>
      </c>
      <c r="S33" s="29"/>
      <c r="T33" s="357"/>
      <c r="U33" s="358"/>
      <c r="V33" s="36"/>
      <c r="X33" s="365"/>
      <c r="AC33" s="365"/>
      <c r="AH33" s="29"/>
      <c r="AI33" s="341"/>
      <c r="AJ33" s="341"/>
      <c r="AK33" s="341"/>
      <c r="AL33" s="341"/>
      <c r="AM33" s="341"/>
      <c r="AN33" s="341"/>
    </row>
    <row r="34" ht="27.0" hidden="1" customHeight="1">
      <c r="A34" s="341"/>
      <c r="B34" s="341"/>
      <c r="C34" s="341"/>
      <c r="D34" s="341"/>
      <c r="E34" s="352" t="s">
        <v>47</v>
      </c>
      <c r="F34" s="352">
        <v>27.0</v>
      </c>
      <c r="G34" s="20" t="str">
        <f t="shared" si="1"/>
        <v>3D</v>
      </c>
      <c r="I34" s="357" t="str">
        <f t="shared" si="2"/>
        <v>Office</v>
      </c>
      <c r="O34" s="357" t="str">
        <f t="shared" si="3"/>
        <v/>
      </c>
      <c r="S34" s="22"/>
      <c r="T34" s="357"/>
      <c r="U34" s="358"/>
      <c r="V34" s="35"/>
      <c r="X34" s="357"/>
      <c r="AC34" s="357"/>
      <c r="AH34" s="22"/>
      <c r="AI34" s="341"/>
      <c r="AJ34" s="341"/>
      <c r="AK34" s="341"/>
      <c r="AL34" s="341"/>
      <c r="AM34" s="341"/>
      <c r="AN34" s="341"/>
    </row>
    <row r="35" ht="27.0" hidden="1" customHeight="1">
      <c r="A35" s="341"/>
      <c r="B35" s="341"/>
      <c r="C35" s="341"/>
      <c r="D35" s="341"/>
      <c r="E35" s="352" t="s">
        <v>47</v>
      </c>
      <c r="F35" s="352">
        <v>28.0</v>
      </c>
      <c r="G35" s="27" t="str">
        <f t="shared" si="1"/>
        <v>4D</v>
      </c>
      <c r="I35" s="365" t="str">
        <f t="shared" si="2"/>
        <v>Office</v>
      </c>
      <c r="O35" s="365" t="str">
        <f t="shared" si="3"/>
        <v/>
      </c>
      <c r="S35" s="29"/>
      <c r="T35" s="357"/>
      <c r="U35" s="358"/>
      <c r="V35" s="36"/>
      <c r="X35" s="365"/>
      <c r="AC35" s="365"/>
      <c r="AH35" s="29"/>
      <c r="AI35" s="341"/>
      <c r="AJ35" s="341"/>
      <c r="AK35" s="341"/>
      <c r="AL35" s="341"/>
      <c r="AM35" s="341"/>
      <c r="AN35" s="341"/>
    </row>
    <row r="36" ht="27.0" hidden="1" customHeight="1">
      <c r="A36" s="341"/>
      <c r="B36" s="341"/>
      <c r="C36" s="341"/>
      <c r="D36" s="341"/>
      <c r="E36" s="352" t="s">
        <v>47</v>
      </c>
      <c r="F36" s="352">
        <v>29.0</v>
      </c>
      <c r="G36" s="20" t="str">
        <f t="shared" si="1"/>
        <v>5D</v>
      </c>
      <c r="I36" s="357" t="str">
        <f t="shared" si="2"/>
        <v>Office</v>
      </c>
      <c r="O36" s="357" t="str">
        <f t="shared" si="3"/>
        <v/>
      </c>
      <c r="S36" s="22"/>
      <c r="T36" s="357"/>
      <c r="U36" s="358"/>
      <c r="V36" s="35"/>
      <c r="X36" s="357"/>
      <c r="AC36" s="357"/>
      <c r="AH36" s="22"/>
      <c r="AI36" s="341"/>
      <c r="AJ36" s="341"/>
      <c r="AK36" s="341"/>
      <c r="AL36" s="341"/>
      <c r="AM36" s="341"/>
      <c r="AN36" s="341"/>
    </row>
    <row r="37" ht="27.0" hidden="1" customHeight="1">
      <c r="A37" s="341"/>
      <c r="B37" s="341"/>
      <c r="C37" s="341"/>
      <c r="D37" s="341"/>
      <c r="E37" s="352" t="s">
        <v>47</v>
      </c>
      <c r="F37" s="352">
        <v>30.0</v>
      </c>
      <c r="G37" s="27" t="str">
        <f t="shared" si="1"/>
        <v>6D</v>
      </c>
      <c r="I37" s="365" t="str">
        <f t="shared" si="2"/>
        <v>Office</v>
      </c>
      <c r="O37" s="365" t="str">
        <f t="shared" si="3"/>
        <v/>
      </c>
      <c r="S37" s="29"/>
      <c r="T37" s="357"/>
      <c r="U37" s="358"/>
      <c r="V37" s="36"/>
      <c r="X37" s="365"/>
      <c r="AC37" s="365"/>
      <c r="AH37" s="29"/>
      <c r="AI37" s="341"/>
      <c r="AJ37" s="341"/>
      <c r="AK37" s="341"/>
      <c r="AL37" s="341"/>
      <c r="AM37" s="341"/>
      <c r="AN37" s="341"/>
    </row>
    <row r="38" ht="27.0" hidden="1" customHeight="1">
      <c r="A38" s="341"/>
      <c r="B38" s="341"/>
      <c r="C38" s="341"/>
      <c r="D38" s="341"/>
      <c r="E38" s="352" t="s">
        <v>47</v>
      </c>
      <c r="F38" s="352">
        <v>31.0</v>
      </c>
      <c r="G38" s="20" t="str">
        <f t="shared" si="1"/>
        <v>7D</v>
      </c>
      <c r="I38" s="357" t="str">
        <f t="shared" si="2"/>
        <v>Office</v>
      </c>
      <c r="O38" s="357" t="str">
        <f t="shared" si="3"/>
        <v/>
      </c>
      <c r="S38" s="22"/>
      <c r="T38" s="357"/>
      <c r="U38" s="358"/>
      <c r="V38" s="35"/>
      <c r="X38" s="357"/>
      <c r="AC38" s="357"/>
      <c r="AH38" s="22"/>
      <c r="AI38" s="341"/>
      <c r="AJ38" s="341"/>
      <c r="AK38" s="341"/>
      <c r="AL38" s="341"/>
      <c r="AM38" s="341"/>
      <c r="AN38" s="341"/>
    </row>
    <row r="39" ht="27.0" hidden="1" customHeight="1">
      <c r="A39" s="341"/>
      <c r="B39" s="341"/>
      <c r="C39" s="341"/>
      <c r="D39" s="341"/>
      <c r="E39" s="352" t="s">
        <v>47</v>
      </c>
      <c r="F39" s="352">
        <v>32.0</v>
      </c>
      <c r="G39" s="27" t="str">
        <f t="shared" si="1"/>
        <v>8D</v>
      </c>
      <c r="I39" s="365" t="str">
        <f t="shared" si="2"/>
        <v>Office</v>
      </c>
      <c r="O39" s="365" t="str">
        <f t="shared" si="3"/>
        <v/>
      </c>
      <c r="S39" s="29"/>
      <c r="T39" s="357"/>
      <c r="U39" s="358"/>
      <c r="V39" s="36"/>
      <c r="X39" s="365"/>
      <c r="AC39" s="365"/>
      <c r="AH39" s="29"/>
      <c r="AI39" s="341"/>
      <c r="AJ39" s="341"/>
      <c r="AK39" s="341"/>
      <c r="AL39" s="341"/>
      <c r="AM39" s="341"/>
      <c r="AN39" s="341"/>
    </row>
    <row r="40" ht="27.0" customHeight="1">
      <c r="A40" s="341"/>
      <c r="B40" s="341"/>
      <c r="C40" s="341"/>
      <c r="D40" s="341"/>
      <c r="E40" s="341"/>
      <c r="F40" s="341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41"/>
      <c r="U40" s="341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41"/>
      <c r="AJ40" s="341"/>
      <c r="AK40" s="341"/>
      <c r="AL40" s="341"/>
      <c r="AM40" s="341"/>
      <c r="AN40" s="341"/>
    </row>
    <row r="41" ht="27.0" customHeight="1">
      <c r="A41" s="38" t="s">
        <v>48</v>
      </c>
    </row>
    <row r="42" ht="27.0" customHeight="1">
      <c r="A42" s="367"/>
      <c r="B42" s="40" t="s">
        <v>49</v>
      </c>
      <c r="C42" s="41"/>
      <c r="D42" s="41"/>
      <c r="E42" s="41"/>
      <c r="F42" s="41"/>
      <c r="G42" s="41"/>
      <c r="H42" s="41"/>
      <c r="I42" s="41"/>
      <c r="J42" s="367"/>
      <c r="K42" s="367"/>
      <c r="L42" s="42" t="s">
        <v>50</v>
      </c>
      <c r="M42" s="43"/>
      <c r="N42" s="43"/>
      <c r="O42" s="43"/>
      <c r="P42" s="43"/>
      <c r="Q42" s="43"/>
      <c r="R42" s="43"/>
      <c r="S42" s="43"/>
      <c r="T42" s="367"/>
      <c r="U42" s="367"/>
      <c r="V42" s="44" t="s">
        <v>51</v>
      </c>
      <c r="W42" s="45"/>
      <c r="X42" s="45"/>
      <c r="Y42" s="45"/>
      <c r="Z42" s="45"/>
      <c r="AA42" s="45"/>
      <c r="AB42" s="45"/>
      <c r="AC42" s="45"/>
      <c r="AD42" s="367"/>
      <c r="AE42" s="367"/>
      <c r="AF42" s="46" t="s">
        <v>52</v>
      </c>
      <c r="AG42" s="47"/>
      <c r="AH42" s="47"/>
      <c r="AI42" s="47"/>
      <c r="AJ42" s="47"/>
      <c r="AK42" s="47"/>
      <c r="AL42" s="47"/>
      <c r="AM42" s="47"/>
      <c r="AN42" s="367"/>
    </row>
    <row r="43" ht="27.0" customHeight="1">
      <c r="A43" s="368"/>
      <c r="B43" s="49" t="s">
        <v>1095</v>
      </c>
      <c r="C43" s="368"/>
      <c r="D43" s="368"/>
      <c r="E43" s="368"/>
      <c r="F43" s="368"/>
      <c r="G43" s="368"/>
      <c r="H43" s="369" t="s">
        <v>54</v>
      </c>
      <c r="I43" s="370" t="s">
        <v>55</v>
      </c>
      <c r="J43" s="368"/>
      <c r="K43" s="368"/>
      <c r="L43" s="52" t="str">
        <f>B43</f>
        <v>PARTIE 1 : 13H30 - 15H00</v>
      </c>
      <c r="M43" s="368"/>
      <c r="N43" s="368"/>
      <c r="O43" s="368"/>
      <c r="P43" s="368"/>
      <c r="Q43" s="368"/>
      <c r="R43" s="369" t="s">
        <v>54</v>
      </c>
      <c r="S43" s="370" t="s">
        <v>55</v>
      </c>
      <c r="T43" s="368"/>
      <c r="U43" s="368"/>
      <c r="V43" s="53" t="str">
        <f>B43</f>
        <v>PARTIE 1 : 13H30 - 15H00</v>
      </c>
      <c r="W43" s="368"/>
      <c r="X43" s="368"/>
      <c r="Y43" s="368"/>
      <c r="Z43" s="368"/>
      <c r="AA43" s="368"/>
      <c r="AB43" s="369" t="s">
        <v>54</v>
      </c>
      <c r="AC43" s="370" t="s">
        <v>55</v>
      </c>
      <c r="AD43" s="368"/>
      <c r="AE43" s="368"/>
      <c r="AF43" s="54" t="str">
        <f>B43</f>
        <v>PARTIE 1 : 13H30 - 15H00</v>
      </c>
      <c r="AG43" s="368"/>
      <c r="AH43" s="368"/>
      <c r="AI43" s="368"/>
      <c r="AJ43" s="368"/>
      <c r="AK43" s="368"/>
      <c r="AL43" s="369" t="s">
        <v>54</v>
      </c>
      <c r="AM43" s="370" t="s">
        <v>55</v>
      </c>
      <c r="AN43" s="368"/>
    </row>
    <row r="44" ht="27.0" customHeight="1">
      <c r="A44" s="371" t="s">
        <v>56</v>
      </c>
      <c r="B44" s="56">
        <v>33.0</v>
      </c>
      <c r="C44" s="57" t="str">
        <f>IFERROR(VLOOKUP("1A",$G$8:$N$39,3,FALSE))</f>
        <v>GUILLOT Nolan</v>
      </c>
      <c r="D44" s="58"/>
      <c r="E44" s="58"/>
      <c r="F44" s="58"/>
      <c r="G44" s="59"/>
      <c r="H44" s="372"/>
      <c r="I44" s="61"/>
      <c r="J44" s="373" t="str">
        <f>C45</f>
        <v>DESROCHES Emilie</v>
      </c>
      <c r="K44" s="371" t="s">
        <v>56</v>
      </c>
      <c r="L44" s="63">
        <v>34.0</v>
      </c>
      <c r="M44" s="64" t="str">
        <f>IFERROR(VLOOKUP("2A",$G$8:$N$39,3,FALSE))</f>
        <v>BODENGHEIM Laurenzo</v>
      </c>
      <c r="N44" s="65"/>
      <c r="O44" s="65"/>
      <c r="P44" s="65"/>
      <c r="Q44" s="66"/>
      <c r="R44" s="374"/>
      <c r="S44" s="68"/>
      <c r="T44" s="373" t="str">
        <f>M45</f>
        <v>BADINAND Maxim</v>
      </c>
      <c r="U44" s="371" t="s">
        <v>56</v>
      </c>
      <c r="V44" s="69">
        <v>35.0</v>
      </c>
      <c r="W44" s="70" t="str">
        <f>IFERROR(VLOOKUP("3A",$G$8:$N$39,3,FALSE))</f>
        <v>POMAREL Lucas</v>
      </c>
      <c r="X44" s="71"/>
      <c r="Y44" s="71"/>
      <c r="Z44" s="71"/>
      <c r="AA44" s="72"/>
      <c r="AB44" s="375"/>
      <c r="AC44" s="74"/>
      <c r="AD44" s="373" t="str">
        <f>W45</f>
        <v>SAGE Timéo</v>
      </c>
      <c r="AE44" s="371"/>
      <c r="AF44" s="75">
        <v>36.0</v>
      </c>
      <c r="AG44" s="76" t="str">
        <f>IFERROR(VLOOKUP("4A",$G$8:$N$39,3,FALSE))</f>
        <v>BRUNEL Liorys</v>
      </c>
      <c r="AH44" s="77"/>
      <c r="AI44" s="77"/>
      <c r="AJ44" s="77"/>
      <c r="AK44" s="78"/>
      <c r="AL44" s="376"/>
      <c r="AM44" s="80"/>
      <c r="AN44" s="373" t="str">
        <f>AG45</f>
        <v>SANCHEZ Julien</v>
      </c>
    </row>
    <row r="45" ht="27.0" customHeight="1">
      <c r="A45" s="371" t="s">
        <v>56</v>
      </c>
      <c r="B45" s="81"/>
      <c r="C45" s="82" t="str">
        <f>IFERROR(VLOOKUP("1B",$G$8:$N$39,3,FALSE))</f>
        <v>DESROCHES Emilie</v>
      </c>
      <c r="D45" s="83"/>
      <c r="E45" s="83"/>
      <c r="F45" s="83"/>
      <c r="G45" s="84"/>
      <c r="H45" s="377"/>
      <c r="I45" s="86"/>
      <c r="J45" s="373" t="str">
        <f>C44</f>
        <v>GUILLOT Nolan</v>
      </c>
      <c r="K45" s="371" t="s">
        <v>56</v>
      </c>
      <c r="L45" s="87"/>
      <c r="M45" s="88" t="str">
        <f>IFERROR(VLOOKUP("2B",$G$8:$N$39,3,FALSE))</f>
        <v>BADINAND Maxim</v>
      </c>
      <c r="N45" s="89"/>
      <c r="O45" s="89"/>
      <c r="P45" s="89"/>
      <c r="Q45" s="90"/>
      <c r="R45" s="378"/>
      <c r="S45" s="92"/>
      <c r="T45" s="373" t="str">
        <f>M44</f>
        <v>BODENGHEIM Laurenzo</v>
      </c>
      <c r="U45" s="371" t="s">
        <v>56</v>
      </c>
      <c r="V45" s="93"/>
      <c r="W45" s="94" t="str">
        <f>IFERROR(VLOOKUP("3B",$G$8:$N$39,3,FALSE))</f>
        <v>SAGE Timéo</v>
      </c>
      <c r="X45" s="95"/>
      <c r="Y45" s="95"/>
      <c r="Z45" s="95"/>
      <c r="AA45" s="96"/>
      <c r="AB45" s="379"/>
      <c r="AC45" s="98"/>
      <c r="AD45" s="373" t="str">
        <f>W44</f>
        <v>POMAREL Lucas</v>
      </c>
      <c r="AE45" s="371"/>
      <c r="AF45" s="99"/>
      <c r="AG45" s="100" t="str">
        <f>IFERROR(VLOOKUP("4B",$G$8:$N$39,3,FALSE))</f>
        <v>SANCHEZ Julien</v>
      </c>
      <c r="AH45" s="101"/>
      <c r="AI45" s="101"/>
      <c r="AJ45" s="101"/>
      <c r="AK45" s="102"/>
      <c r="AL45" s="380"/>
      <c r="AM45" s="104"/>
      <c r="AN45" s="373" t="str">
        <f>AG44</f>
        <v>BRUNEL Liorys</v>
      </c>
    </row>
    <row r="46" ht="27.0" customHeight="1">
      <c r="A46" s="371" t="s">
        <v>57</v>
      </c>
      <c r="B46" s="105"/>
      <c r="C46" s="106" t="str">
        <f>IFERROR(VLOOKUP("1C",$G$8:$N$39,3,FALSE))</f>
        <v>CHARRE Jade</v>
      </c>
      <c r="G46" s="107"/>
      <c r="H46" s="381"/>
      <c r="I46" s="109">
        <v>13.0</v>
      </c>
      <c r="J46" s="373" t="str">
        <f>C47</f>
        <v>Office</v>
      </c>
      <c r="K46" s="371" t="s">
        <v>57</v>
      </c>
      <c r="L46" s="110"/>
      <c r="M46" s="106" t="str">
        <f>IFERROR(VLOOKUP("2C",$G$8:$N$39,3,FALSE))</f>
        <v>FILLION ROBIN Maëva</v>
      </c>
      <c r="Q46" s="107"/>
      <c r="R46" s="381"/>
      <c r="S46" s="111">
        <v>13.0</v>
      </c>
      <c r="T46" s="373" t="str">
        <f>M47</f>
        <v>Office</v>
      </c>
      <c r="U46" s="371" t="s">
        <v>57</v>
      </c>
      <c r="V46" s="112"/>
      <c r="W46" s="106" t="str">
        <f>IFERROR(VLOOKUP("3C",$G$8:$N$39,3,FALSE))</f>
        <v>VEYRAND Léonie</v>
      </c>
      <c r="AA46" s="107"/>
      <c r="AB46" s="381"/>
      <c r="AC46" s="113">
        <v>13.0</v>
      </c>
      <c r="AD46" s="373" t="str">
        <f>W47</f>
        <v>Office</v>
      </c>
      <c r="AE46" s="371"/>
      <c r="AF46" s="114"/>
      <c r="AG46" s="106" t="str">
        <f>IFERROR(VLOOKUP("4C",$G$8:$N$39,3,FALSE))</f>
        <v>CHAMPON Clara</v>
      </c>
      <c r="AK46" s="107"/>
      <c r="AL46" s="381"/>
      <c r="AM46" s="115">
        <v>13.0</v>
      </c>
      <c r="AN46" s="373" t="str">
        <f>AG47</f>
        <v>Office</v>
      </c>
    </row>
    <row r="47" ht="27.0" customHeight="1">
      <c r="A47" s="371" t="s">
        <v>57</v>
      </c>
      <c r="B47" s="116"/>
      <c r="C47" s="117" t="str">
        <f>IFERROR(VLOOKUP("1D",$G$8:$N$39,3,FALSE))</f>
        <v>Office</v>
      </c>
      <c r="G47" s="118"/>
      <c r="H47" s="382"/>
      <c r="I47" s="120">
        <v>7.0</v>
      </c>
      <c r="J47" s="373" t="str">
        <f>C46</f>
        <v>CHARRE Jade</v>
      </c>
      <c r="K47" s="371" t="s">
        <v>57</v>
      </c>
      <c r="L47" s="121"/>
      <c r="M47" s="391" t="str">
        <f>IFERROR(VLOOKUP("2D",$G$8:$N$39,3,FALSE))</f>
        <v>Office</v>
      </c>
      <c r="N47" s="123"/>
      <c r="O47" s="123"/>
      <c r="P47" s="123"/>
      <c r="Q47" s="124"/>
      <c r="R47" s="383"/>
      <c r="S47" s="126">
        <v>7.0</v>
      </c>
      <c r="T47" s="373" t="str">
        <f>M46</f>
        <v>FILLION ROBIN Maëva</v>
      </c>
      <c r="U47" s="371" t="s">
        <v>57</v>
      </c>
      <c r="V47" s="127"/>
      <c r="W47" s="128" t="str">
        <f>IFERROR(VLOOKUP("3D",$G$8:$N$39,3,FALSE))</f>
        <v>Office</v>
      </c>
      <c r="X47" s="129"/>
      <c r="Y47" s="129"/>
      <c r="Z47" s="129"/>
      <c r="AA47" s="130"/>
      <c r="AB47" s="384"/>
      <c r="AC47" s="132">
        <v>7.0</v>
      </c>
      <c r="AD47" s="373" t="str">
        <f>W46</f>
        <v>VEYRAND Léonie</v>
      </c>
      <c r="AE47" s="371"/>
      <c r="AF47" s="133"/>
      <c r="AG47" s="134" t="str">
        <f>IFERROR(VLOOKUP("4D",$G$8:$N$39,3,FALSE))</f>
        <v>Office</v>
      </c>
      <c r="AK47" s="135"/>
      <c r="AL47" s="385"/>
      <c r="AM47" s="137">
        <v>7.0</v>
      </c>
      <c r="AN47" s="373" t="str">
        <f>AG46</f>
        <v>CHAMPON Clara</v>
      </c>
    </row>
    <row r="48" ht="13.5" customHeight="1">
      <c r="A48" s="138"/>
      <c r="B48" s="139" t="s">
        <v>58</v>
      </c>
      <c r="C48" s="140" t="s">
        <v>5</v>
      </c>
      <c r="D48" s="141"/>
      <c r="E48" s="141"/>
      <c r="F48" s="141"/>
      <c r="G48" s="142"/>
      <c r="H48" s="143" t="s">
        <v>55</v>
      </c>
      <c r="I48" s="144"/>
      <c r="J48" s="145"/>
      <c r="K48" s="138"/>
      <c r="L48" s="146" t="s">
        <v>58</v>
      </c>
      <c r="M48" s="147" t="s">
        <v>5</v>
      </c>
      <c r="N48" s="148"/>
      <c r="O48" s="148"/>
      <c r="P48" s="148"/>
      <c r="Q48" s="149"/>
      <c r="R48" s="150" t="s">
        <v>55</v>
      </c>
      <c r="S48" s="151"/>
      <c r="T48" s="145"/>
      <c r="U48" s="138"/>
      <c r="V48" s="152" t="s">
        <v>58</v>
      </c>
      <c r="W48" s="153" t="s">
        <v>5</v>
      </c>
      <c r="X48" s="154"/>
      <c r="Y48" s="154"/>
      <c r="Z48" s="154"/>
      <c r="AA48" s="155"/>
      <c r="AB48" s="156" t="s">
        <v>55</v>
      </c>
      <c r="AC48" s="157"/>
      <c r="AD48" s="145"/>
      <c r="AE48" s="138"/>
      <c r="AF48" s="158" t="s">
        <v>58</v>
      </c>
      <c r="AG48" s="159" t="s">
        <v>5</v>
      </c>
      <c r="AH48" s="160"/>
      <c r="AI48" s="160"/>
      <c r="AJ48" s="160"/>
      <c r="AK48" s="161"/>
      <c r="AL48" s="162" t="s">
        <v>55</v>
      </c>
      <c r="AM48" s="163"/>
      <c r="AN48" s="145"/>
    </row>
    <row r="49" ht="27.0" customHeight="1">
      <c r="A49" s="145"/>
      <c r="B49" s="49" t="s">
        <v>1096</v>
      </c>
      <c r="C49" s="386"/>
      <c r="D49" s="386"/>
      <c r="E49" s="386"/>
      <c r="F49" s="386"/>
      <c r="G49" s="386"/>
      <c r="H49" s="369" t="s">
        <v>54</v>
      </c>
      <c r="I49" s="370" t="s">
        <v>55</v>
      </c>
      <c r="J49" s="145"/>
      <c r="K49" s="145"/>
      <c r="L49" s="52" t="s">
        <v>1096</v>
      </c>
      <c r="M49" s="386"/>
      <c r="N49" s="386"/>
      <c r="O49" s="386"/>
      <c r="P49" s="386"/>
      <c r="Q49" s="386"/>
      <c r="R49" s="369" t="s">
        <v>54</v>
      </c>
      <c r="S49" s="370" t="s">
        <v>55</v>
      </c>
      <c r="T49" s="145"/>
      <c r="U49" s="145"/>
      <c r="V49" s="53" t="s">
        <v>1096</v>
      </c>
      <c r="W49" s="386"/>
      <c r="X49" s="386"/>
      <c r="Y49" s="386"/>
      <c r="Z49" s="386"/>
      <c r="AA49" s="386"/>
      <c r="AB49" s="369" t="s">
        <v>54</v>
      </c>
      <c r="AC49" s="370" t="s">
        <v>55</v>
      </c>
      <c r="AD49" s="145"/>
      <c r="AE49" s="145"/>
      <c r="AF49" s="54" t="s">
        <v>1096</v>
      </c>
      <c r="AG49" s="386"/>
      <c r="AH49" s="386"/>
      <c r="AI49" s="386"/>
      <c r="AJ49" s="386"/>
      <c r="AK49" s="386"/>
      <c r="AL49" s="369" t="s">
        <v>54</v>
      </c>
      <c r="AM49" s="370" t="s">
        <v>55</v>
      </c>
      <c r="AN49" s="145"/>
    </row>
    <row r="50" ht="27.0" customHeight="1">
      <c r="A50" s="371" t="s">
        <v>60</v>
      </c>
      <c r="B50" s="56">
        <v>34.0</v>
      </c>
      <c r="C50" s="473" t="str">
        <f>IF(COUNTBLANK(I44:I47)=0,IF(I44&gt;I45,C44,C45),"-")</f>
        <v>-</v>
      </c>
      <c r="D50" s="58"/>
      <c r="E50" s="58"/>
      <c r="F50" s="58"/>
      <c r="G50" s="59"/>
      <c r="H50" s="372"/>
      <c r="I50" s="61"/>
      <c r="J50" s="373" t="str">
        <f>C51</f>
        <v>-</v>
      </c>
      <c r="K50" s="371" t="s">
        <v>60</v>
      </c>
      <c r="L50" s="63">
        <v>35.0</v>
      </c>
      <c r="M50" s="493" t="str">
        <f>IF(COUNTBLANK(S44:S47)=0,IF(S44&gt;S45,M44,M45),"-")</f>
        <v>-</v>
      </c>
      <c r="N50" s="65"/>
      <c r="O50" s="65"/>
      <c r="P50" s="65"/>
      <c r="Q50" s="66"/>
      <c r="R50" s="374"/>
      <c r="S50" s="68"/>
      <c r="T50" s="373" t="str">
        <f>M51</f>
        <v>-</v>
      </c>
      <c r="U50" s="371" t="s">
        <v>60</v>
      </c>
      <c r="V50" s="69">
        <v>36.0</v>
      </c>
      <c r="W50" s="494" t="str">
        <f>IF(COUNTBLANK(AC44:AC47)=0,IF(AC44&gt;AC45,W44,W45),"-")</f>
        <v>-</v>
      </c>
      <c r="X50" s="71"/>
      <c r="Y50" s="71"/>
      <c r="Z50" s="71"/>
      <c r="AA50" s="72"/>
      <c r="AB50" s="375"/>
      <c r="AC50" s="74"/>
      <c r="AD50" s="373" t="str">
        <f>W51</f>
        <v>-</v>
      </c>
      <c r="AE50" s="371"/>
      <c r="AF50" s="75">
        <v>37.0</v>
      </c>
      <c r="AG50" s="495" t="str">
        <f>IF(COUNTBLANK(AM44:AM47)=0,IF(AM44&gt;AM45,AG44,AG45),"-")</f>
        <v>-</v>
      </c>
      <c r="AH50" s="77"/>
      <c r="AI50" s="77"/>
      <c r="AJ50" s="77"/>
      <c r="AK50" s="78"/>
      <c r="AL50" s="376"/>
      <c r="AM50" s="80"/>
      <c r="AN50" s="373" t="str">
        <f>AG51</f>
        <v>-</v>
      </c>
    </row>
    <row r="51" ht="27.0" customHeight="1">
      <c r="A51" s="371" t="s">
        <v>60</v>
      </c>
      <c r="B51" s="81"/>
      <c r="C51" s="474" t="str">
        <f>IF(COUNTBLANK(I44:I47)=0,IF(I46&gt;I47,C46,C47),"-")</f>
        <v>-</v>
      </c>
      <c r="D51" s="83"/>
      <c r="E51" s="83"/>
      <c r="F51" s="83"/>
      <c r="G51" s="84"/>
      <c r="H51" s="377"/>
      <c r="I51" s="86"/>
      <c r="J51" s="373" t="str">
        <f>C50</f>
        <v>-</v>
      </c>
      <c r="K51" s="371" t="s">
        <v>60</v>
      </c>
      <c r="L51" s="87"/>
      <c r="M51" s="496" t="str">
        <f>IF(COUNTBLANK(S44:S47)=0,IF(S46&gt;S47,M46,M47),"-")</f>
        <v>-</v>
      </c>
      <c r="N51" s="89"/>
      <c r="O51" s="89"/>
      <c r="P51" s="89"/>
      <c r="Q51" s="90"/>
      <c r="R51" s="378"/>
      <c r="S51" s="92"/>
      <c r="T51" s="373" t="str">
        <f>M50</f>
        <v>-</v>
      </c>
      <c r="U51" s="371" t="s">
        <v>60</v>
      </c>
      <c r="V51" s="93"/>
      <c r="W51" s="497" t="str">
        <f>IF(COUNTBLANK(AC44:AC47)=0,IF(AC46&gt;AC47,W46,W47),"-")</f>
        <v>-</v>
      </c>
      <c r="X51" s="95"/>
      <c r="Y51" s="95"/>
      <c r="Z51" s="95"/>
      <c r="AA51" s="96"/>
      <c r="AB51" s="379"/>
      <c r="AC51" s="98"/>
      <c r="AD51" s="373" t="str">
        <f>W50</f>
        <v>-</v>
      </c>
      <c r="AE51" s="371"/>
      <c r="AF51" s="99"/>
      <c r="AG51" s="498" t="str">
        <f>IF(COUNTBLANK(AM44:AM47)=0,IF(AM46&gt;AM47,AG46,AG47),"-")</f>
        <v>-</v>
      </c>
      <c r="AH51" s="101"/>
      <c r="AI51" s="101"/>
      <c r="AJ51" s="101"/>
      <c r="AK51" s="102"/>
      <c r="AL51" s="380"/>
      <c r="AM51" s="104"/>
      <c r="AN51" s="373" t="str">
        <f>AG50</f>
        <v>-</v>
      </c>
    </row>
    <row r="52" ht="27.0" customHeight="1">
      <c r="A52" s="371" t="s">
        <v>61</v>
      </c>
      <c r="B52" s="105"/>
      <c r="C52" s="475" t="str">
        <f>IF(COUNTBLANK(I44:I47)=0,IF(I44&gt;I45,C45,C44),"-")</f>
        <v>-</v>
      </c>
      <c r="G52" s="107"/>
      <c r="H52" s="381"/>
      <c r="I52" s="109"/>
      <c r="J52" s="373" t="str">
        <f>C53</f>
        <v>-</v>
      </c>
      <c r="K52" s="371" t="s">
        <v>61</v>
      </c>
      <c r="L52" s="110"/>
      <c r="M52" s="475" t="str">
        <f>IF(COUNTBLANK(S44:S47)=0,IF(S44&gt;S45,M45,M44),"-")</f>
        <v>-</v>
      </c>
      <c r="Q52" s="107"/>
      <c r="R52" s="381"/>
      <c r="S52" s="111"/>
      <c r="T52" s="373"/>
      <c r="U52" s="371" t="s">
        <v>61</v>
      </c>
      <c r="V52" s="112"/>
      <c r="W52" s="475" t="str">
        <f>IF(COUNTBLANK(AC44:AC47)=0,IF(AC44&gt;AC45,W45,W44),"-")</f>
        <v>-</v>
      </c>
      <c r="AA52" s="107"/>
      <c r="AB52" s="381"/>
      <c r="AC52" s="113"/>
      <c r="AD52" s="373" t="str">
        <f>W53</f>
        <v>-</v>
      </c>
      <c r="AE52" s="371"/>
      <c r="AF52" s="114"/>
      <c r="AG52" s="475" t="str">
        <f>IF(COUNTBLANK(AM44:AM47)=0,IF(AM44&gt;AM45,AG45,AG44),"-")</f>
        <v>-</v>
      </c>
      <c r="AK52" s="107"/>
      <c r="AL52" s="381"/>
      <c r="AM52" s="115"/>
      <c r="AN52" s="373" t="str">
        <f>AG53</f>
        <v>-</v>
      </c>
    </row>
    <row r="53" ht="27.0" customHeight="1">
      <c r="A53" s="371" t="s">
        <v>61</v>
      </c>
      <c r="B53" s="116"/>
      <c r="C53" s="428" t="str">
        <f>IF(COUNTBLANK(I44:I47)=0,IF(I46&gt;I47,C47,C46),"-")</f>
        <v>-</v>
      </c>
      <c r="D53" s="170"/>
      <c r="E53" s="170"/>
      <c r="F53" s="170"/>
      <c r="G53" s="171"/>
      <c r="H53" s="387"/>
      <c r="I53" s="173"/>
      <c r="J53" s="373" t="str">
        <f>C52</f>
        <v>-</v>
      </c>
      <c r="K53" s="371" t="s">
        <v>61</v>
      </c>
      <c r="L53" s="121"/>
      <c r="M53" s="391" t="str">
        <f>IF(COUNTBLANK(S44:S47)=0,IF(S46&gt;S47,M47,M46),"-")</f>
        <v>-</v>
      </c>
      <c r="N53" s="123"/>
      <c r="O53" s="123"/>
      <c r="P53" s="123"/>
      <c r="Q53" s="124"/>
      <c r="R53" s="383"/>
      <c r="S53" s="126"/>
      <c r="T53" s="373" t="str">
        <f>M52</f>
        <v>-</v>
      </c>
      <c r="U53" s="371" t="s">
        <v>61</v>
      </c>
      <c r="V53" s="127"/>
      <c r="W53" s="388" t="str">
        <f>IF(COUNTBLANK(AC44:AC47)=0,IF(AC46&gt;AC47,W47,W46),"-")</f>
        <v>-</v>
      </c>
      <c r="X53" s="129"/>
      <c r="Y53" s="129"/>
      <c r="Z53" s="129"/>
      <c r="AA53" s="130"/>
      <c r="AB53" s="384"/>
      <c r="AC53" s="132"/>
      <c r="AD53" s="373" t="str">
        <f>W52</f>
        <v>-</v>
      </c>
      <c r="AE53" s="371"/>
      <c r="AF53" s="133"/>
      <c r="AG53" s="389" t="str">
        <f>IF(COUNTBLANK(AM44:AM47)=0,IF(AM46&gt;AM47,AG47,AG46),"-")</f>
        <v>-</v>
      </c>
      <c r="AH53" s="175"/>
      <c r="AI53" s="175"/>
      <c r="AJ53" s="175"/>
      <c r="AK53" s="176"/>
      <c r="AL53" s="390"/>
      <c r="AM53" s="178"/>
      <c r="AN53" s="373" t="str">
        <f>AG52</f>
        <v>-</v>
      </c>
    </row>
    <row r="54" ht="13.5" customHeight="1">
      <c r="A54" s="138"/>
      <c r="B54" s="139" t="s">
        <v>58</v>
      </c>
      <c r="C54" s="140" t="s">
        <v>5</v>
      </c>
      <c r="D54" s="141"/>
      <c r="E54" s="141"/>
      <c r="F54" s="141"/>
      <c r="G54" s="142"/>
      <c r="H54" s="143" t="s">
        <v>55</v>
      </c>
      <c r="I54" s="144"/>
      <c r="J54" s="145"/>
      <c r="K54" s="138"/>
      <c r="L54" s="146" t="s">
        <v>58</v>
      </c>
      <c r="M54" s="147" t="s">
        <v>5</v>
      </c>
      <c r="N54" s="148"/>
      <c r="O54" s="148"/>
      <c r="P54" s="148"/>
      <c r="Q54" s="149"/>
      <c r="R54" s="150" t="s">
        <v>55</v>
      </c>
      <c r="S54" s="151"/>
      <c r="T54" s="145"/>
      <c r="U54" s="138"/>
      <c r="V54" s="152" t="s">
        <v>58</v>
      </c>
      <c r="W54" s="153" t="s">
        <v>5</v>
      </c>
      <c r="X54" s="154"/>
      <c r="Y54" s="154"/>
      <c r="Z54" s="154"/>
      <c r="AA54" s="155"/>
      <c r="AB54" s="156" t="s">
        <v>55</v>
      </c>
      <c r="AC54" s="157"/>
      <c r="AD54" s="145"/>
      <c r="AE54" s="138"/>
      <c r="AF54" s="179" t="s">
        <v>58</v>
      </c>
      <c r="AG54" s="180" t="s">
        <v>5</v>
      </c>
      <c r="AH54" s="181"/>
      <c r="AI54" s="181"/>
      <c r="AJ54" s="181"/>
      <c r="AK54" s="182"/>
      <c r="AL54" s="183" t="s">
        <v>55</v>
      </c>
      <c r="AM54" s="184"/>
      <c r="AN54" s="145"/>
    </row>
    <row r="55" ht="27.0" customHeight="1">
      <c r="A55" s="145"/>
      <c r="B55" s="49" t="s">
        <v>1184</v>
      </c>
      <c r="C55" s="386"/>
      <c r="D55" s="386"/>
      <c r="E55" s="386"/>
      <c r="F55" s="386"/>
      <c r="G55" s="386"/>
      <c r="H55" s="369" t="s">
        <v>54</v>
      </c>
      <c r="I55" s="370" t="s">
        <v>55</v>
      </c>
      <c r="J55" s="145"/>
      <c r="K55" s="145"/>
      <c r="L55" s="52" t="s">
        <v>1184</v>
      </c>
      <c r="M55" s="386"/>
      <c r="N55" s="386"/>
      <c r="O55" s="386"/>
      <c r="P55" s="386"/>
      <c r="Q55" s="386"/>
      <c r="R55" s="369" t="s">
        <v>54</v>
      </c>
      <c r="S55" s="370" t="s">
        <v>55</v>
      </c>
      <c r="T55" s="145"/>
      <c r="U55" s="145"/>
      <c r="V55" s="167" t="str">
        <f>B55</f>
        <v>BARRAGES : 18H00 -19H30</v>
      </c>
      <c r="W55" s="386"/>
      <c r="X55" s="386"/>
      <c r="Y55" s="386"/>
      <c r="Z55" s="386"/>
      <c r="AA55" s="386"/>
      <c r="AB55" s="369" t="s">
        <v>54</v>
      </c>
      <c r="AC55" s="370" t="s">
        <v>55</v>
      </c>
      <c r="AD55" s="145"/>
      <c r="AE55" s="145"/>
      <c r="AF55" s="168" t="str">
        <f>B55</f>
        <v>BARRAGES : 18H00 -19H30</v>
      </c>
      <c r="AG55" s="386"/>
      <c r="AH55" s="386"/>
      <c r="AI55" s="386"/>
      <c r="AJ55" s="386"/>
      <c r="AK55" s="386"/>
      <c r="AL55" s="369" t="s">
        <v>54</v>
      </c>
      <c r="AM55" s="370" t="s">
        <v>55</v>
      </c>
      <c r="AN55" s="145"/>
    </row>
    <row r="56" ht="27.0" customHeight="1">
      <c r="A56" s="371" t="s">
        <v>63</v>
      </c>
      <c r="B56" s="56">
        <v>35.0</v>
      </c>
      <c r="C56" s="473" t="str">
        <f>IF(COUNTBLANK(I50:I53)=0,IF(I50&gt;I51,C51,C50),"-")</f>
        <v>-</v>
      </c>
      <c r="D56" s="58"/>
      <c r="E56" s="58"/>
      <c r="F56" s="58"/>
      <c r="G56" s="59"/>
      <c r="H56" s="372"/>
      <c r="I56" s="61"/>
      <c r="J56" s="373" t="str">
        <f>C57</f>
        <v>-</v>
      </c>
      <c r="K56" s="371" t="s">
        <v>63</v>
      </c>
      <c r="L56" s="63">
        <v>36.0</v>
      </c>
      <c r="M56" s="493" t="str">
        <f>IF(COUNTBLANK(S50:S53)=0,IF(S50&gt;S51,M51,M50),"-")</f>
        <v>-</v>
      </c>
      <c r="N56" s="65"/>
      <c r="O56" s="65"/>
      <c r="P56" s="65"/>
      <c r="Q56" s="66"/>
      <c r="R56" s="374"/>
      <c r="S56" s="68"/>
      <c r="T56" s="373" t="str">
        <f>M57</f>
        <v>-</v>
      </c>
      <c r="U56" s="371" t="s">
        <v>63</v>
      </c>
      <c r="V56" s="69">
        <v>37.0</v>
      </c>
      <c r="W56" s="494" t="str">
        <f>IF(COUNTBLANK(AC50:AC53)=0,IF(AC50&gt;AC51,W51,W50),"-")</f>
        <v>-</v>
      </c>
      <c r="X56" s="71"/>
      <c r="Y56" s="71"/>
      <c r="Z56" s="71"/>
      <c r="AA56" s="72"/>
      <c r="AB56" s="375"/>
      <c r="AC56" s="74"/>
      <c r="AD56" s="373" t="str">
        <f>W57</f>
        <v>-</v>
      </c>
      <c r="AE56" s="371"/>
      <c r="AF56" s="75">
        <v>38.0</v>
      </c>
      <c r="AG56" s="495" t="str">
        <f>IF(COUNTBLANK(AM50:AM53)=0,IF(AM50&gt;AM51,AG51,AG50),"-")</f>
        <v>-</v>
      </c>
      <c r="AH56" s="77"/>
      <c r="AI56" s="77"/>
      <c r="AJ56" s="77"/>
      <c r="AK56" s="78"/>
      <c r="AL56" s="376"/>
      <c r="AM56" s="80"/>
      <c r="AN56" s="373" t="str">
        <f>AG57</f>
        <v>-</v>
      </c>
    </row>
    <row r="57" ht="27.0" customHeight="1">
      <c r="A57" s="371" t="s">
        <v>63</v>
      </c>
      <c r="B57" s="116"/>
      <c r="C57" s="428" t="str">
        <f>IF(COUNTBLANK(I50:I53)=0,IF(I52&gt;I53,C52,C53),"-")</f>
        <v>-</v>
      </c>
      <c r="D57" s="170"/>
      <c r="E57" s="170"/>
      <c r="F57" s="170"/>
      <c r="G57" s="171"/>
      <c r="H57" s="387"/>
      <c r="I57" s="173"/>
      <c r="J57" s="373" t="str">
        <f>C56</f>
        <v>-</v>
      </c>
      <c r="K57" s="371" t="s">
        <v>63</v>
      </c>
      <c r="L57" s="121"/>
      <c r="M57" s="391" t="str">
        <f>IF(COUNTBLANK(S50:S53)=0,IF(S52&gt;S53,M52,M53),"-")</f>
        <v>-</v>
      </c>
      <c r="N57" s="123"/>
      <c r="O57" s="123"/>
      <c r="P57" s="123"/>
      <c r="Q57" s="124"/>
      <c r="R57" s="383"/>
      <c r="S57" s="126"/>
      <c r="T57" s="373" t="str">
        <f>M56</f>
        <v>-</v>
      </c>
      <c r="U57" s="371" t="s">
        <v>63</v>
      </c>
      <c r="V57" s="127"/>
      <c r="W57" s="388" t="str">
        <f>IF(COUNTBLANK(AC50:AC53)=0,IF(AC52&gt;AC53,W52,W53),"-")</f>
        <v>-</v>
      </c>
      <c r="X57" s="129"/>
      <c r="Y57" s="129"/>
      <c r="Z57" s="129"/>
      <c r="AA57" s="130"/>
      <c r="AB57" s="384"/>
      <c r="AC57" s="132"/>
      <c r="AD57" s="373" t="str">
        <f>W56</f>
        <v>-</v>
      </c>
      <c r="AE57" s="371"/>
      <c r="AF57" s="133"/>
      <c r="AG57" s="389" t="str">
        <f>IF(COUNTBLANK(AM50:AM53)=0,IF(AM52&gt;AM53,AG52,AG53),"-")</f>
        <v>-</v>
      </c>
      <c r="AH57" s="175"/>
      <c r="AI57" s="175"/>
      <c r="AJ57" s="175"/>
      <c r="AK57" s="176"/>
      <c r="AL57" s="390"/>
      <c r="AM57" s="178"/>
      <c r="AN57" s="373" t="str">
        <f>AG56</f>
        <v>-</v>
      </c>
    </row>
    <row r="58" ht="13.5" customHeight="1">
      <c r="A58" s="187"/>
      <c r="B58" s="139" t="s">
        <v>58</v>
      </c>
      <c r="C58" s="140" t="s">
        <v>5</v>
      </c>
      <c r="D58" s="141"/>
      <c r="E58" s="141"/>
      <c r="F58" s="141"/>
      <c r="G58" s="142"/>
      <c r="H58" s="143" t="s">
        <v>55</v>
      </c>
      <c r="I58" s="144"/>
      <c r="J58" s="188"/>
      <c r="K58" s="187"/>
      <c r="L58" s="146" t="s">
        <v>58</v>
      </c>
      <c r="M58" s="147" t="s">
        <v>5</v>
      </c>
      <c r="N58" s="148"/>
      <c r="O58" s="148"/>
      <c r="P58" s="148"/>
      <c r="Q58" s="149"/>
      <c r="R58" s="150" t="s">
        <v>55</v>
      </c>
      <c r="S58" s="151"/>
      <c r="T58" s="188"/>
      <c r="U58" s="187"/>
      <c r="V58" s="152" t="s">
        <v>58</v>
      </c>
      <c r="W58" s="153" t="s">
        <v>5</v>
      </c>
      <c r="X58" s="154"/>
      <c r="Y58" s="154"/>
      <c r="Z58" s="154"/>
      <c r="AA58" s="155"/>
      <c r="AB58" s="156" t="s">
        <v>55</v>
      </c>
      <c r="AC58" s="157"/>
      <c r="AD58" s="188"/>
      <c r="AE58" s="187"/>
      <c r="AF58" s="179" t="s">
        <v>58</v>
      </c>
      <c r="AG58" s="180" t="s">
        <v>5</v>
      </c>
      <c r="AH58" s="181"/>
      <c r="AI58" s="181"/>
      <c r="AJ58" s="181"/>
      <c r="AK58" s="182"/>
      <c r="AL58" s="183" t="s">
        <v>55</v>
      </c>
      <c r="AM58" s="184"/>
      <c r="AN58" s="188"/>
    </row>
    <row r="59" ht="27.0" customHeight="1">
      <c r="A59" s="392"/>
      <c r="B59" s="393"/>
      <c r="C59" s="191"/>
      <c r="D59" s="191"/>
      <c r="E59" s="191"/>
      <c r="F59" s="191"/>
      <c r="G59" s="191"/>
      <c r="H59" s="191"/>
      <c r="I59" s="192"/>
      <c r="J59" s="392"/>
      <c r="K59" s="392"/>
      <c r="L59" s="393"/>
      <c r="M59" s="191"/>
      <c r="N59" s="191"/>
      <c r="O59" s="191"/>
      <c r="P59" s="191"/>
      <c r="Q59" s="191"/>
      <c r="R59" s="191"/>
      <c r="S59" s="191"/>
      <c r="T59" s="392"/>
      <c r="U59" s="392"/>
      <c r="V59" s="393"/>
      <c r="W59" s="191"/>
      <c r="X59" s="191"/>
      <c r="Y59" s="191"/>
      <c r="Z59" s="191"/>
      <c r="AA59" s="191"/>
      <c r="AB59" s="191"/>
      <c r="AC59" s="191"/>
      <c r="AD59" s="392"/>
      <c r="AE59" s="392"/>
      <c r="AF59" s="393"/>
      <c r="AG59" s="191"/>
      <c r="AH59" s="191"/>
      <c r="AI59" s="191"/>
      <c r="AJ59" s="191"/>
      <c r="AK59" s="191"/>
      <c r="AL59" s="191"/>
      <c r="AM59" s="191"/>
      <c r="AN59" s="392"/>
    </row>
    <row r="60" ht="27.0" customHeight="1">
      <c r="A60" s="341"/>
      <c r="B60" s="56" t="s">
        <v>1185</v>
      </c>
      <c r="C60" s="616" t="str">
        <f>IF(COUNTBLANK(I50:I53)=0,IF(I50&gt;I51,C50,C51),"-")</f>
        <v>-</v>
      </c>
      <c r="D60" s="58"/>
      <c r="E60" s="58"/>
      <c r="F60" s="58"/>
      <c r="G60" s="58"/>
      <c r="H60" s="394"/>
      <c r="I60" s="196"/>
      <c r="J60" s="341"/>
      <c r="K60" s="341"/>
      <c r="L60" s="63" t="s">
        <v>1186</v>
      </c>
      <c r="M60" s="617" t="str">
        <f>IF(COUNTBLANK(S50:S53)=0,IF(S50&gt;S51,M50,M51),"-")</f>
        <v>-</v>
      </c>
      <c r="N60" s="65"/>
      <c r="O60" s="65"/>
      <c r="P60" s="65"/>
      <c r="Q60" s="65"/>
      <c r="R60" s="395"/>
      <c r="S60" s="396"/>
      <c r="T60" s="341"/>
      <c r="U60" s="341"/>
      <c r="V60" s="69" t="s">
        <v>1187</v>
      </c>
      <c r="W60" s="618" t="str">
        <f>IF(COUNTBLANK(AC50:AC53)=0,IF(AC50&gt;AC51,W50,W51),"-")</f>
        <v>-</v>
      </c>
      <c r="X60" s="71"/>
      <c r="Y60" s="71"/>
      <c r="Z60" s="71"/>
      <c r="AA60" s="71"/>
      <c r="AB60" s="397"/>
      <c r="AC60" s="398"/>
      <c r="AD60" s="341"/>
      <c r="AE60" s="341"/>
      <c r="AF60" s="75" t="s">
        <v>1188</v>
      </c>
      <c r="AG60" s="619" t="str">
        <f>IF(COUNTBLANK(AM50:AM53)=0,IF(AM50&gt;AM51,AG50,AG51),"-")</f>
        <v>-</v>
      </c>
      <c r="AH60" s="77"/>
      <c r="AI60" s="77"/>
      <c r="AJ60" s="77"/>
      <c r="AK60" s="77"/>
      <c r="AL60" s="399"/>
      <c r="AM60" s="400"/>
      <c r="AN60" s="341"/>
    </row>
    <row r="61" ht="27.0" customHeight="1">
      <c r="A61" s="341"/>
      <c r="B61" s="401" t="s">
        <v>1189</v>
      </c>
      <c r="C61" s="620" t="str">
        <f>IF(COUNTBLANK(I56:I57)=0,IF(I56&gt;I57,C56,C57),"-")</f>
        <v>-</v>
      </c>
      <c r="H61" s="402"/>
      <c r="I61" s="212"/>
      <c r="J61" s="341"/>
      <c r="K61" s="341"/>
      <c r="L61" s="403" t="s">
        <v>1190</v>
      </c>
      <c r="M61" s="621" t="str">
        <f>IF(COUNTBLANK(S56:S57)=0,IF(S56&gt;S57,M56,M57),"-")</f>
        <v>-</v>
      </c>
      <c r="R61" s="404"/>
      <c r="S61" s="405"/>
      <c r="T61" s="341"/>
      <c r="U61" s="341"/>
      <c r="V61" s="406" t="s">
        <v>1191</v>
      </c>
      <c r="W61" s="478" t="str">
        <f>IF(COUNTBLANK(AC56:AC57)=0,IF(AC56&gt;AC57,W56,W57),"-")</f>
        <v>-</v>
      </c>
      <c r="AB61" s="407"/>
      <c r="AC61" s="408"/>
      <c r="AD61" s="341"/>
      <c r="AE61" s="341"/>
      <c r="AF61" s="409" t="s">
        <v>1192</v>
      </c>
      <c r="AG61" s="622" t="str">
        <f>IF(COUNTBLANK(AM56:AM57)=0,IF(AM56&gt;AM57,AG56,AG57),"-")</f>
        <v>-</v>
      </c>
      <c r="AL61" s="410"/>
      <c r="AM61" s="411"/>
      <c r="AN61" s="341"/>
    </row>
    <row r="62" ht="27.0" customHeight="1">
      <c r="A62" s="341"/>
      <c r="B62" s="105" t="s">
        <v>1193</v>
      </c>
      <c r="C62" s="476" t="str">
        <f>IF(COUNTBLANK(I56:I57)=0,IF(I56&gt;I57,C57,C56),"-")</f>
        <v>-</v>
      </c>
      <c r="H62" s="412"/>
      <c r="I62" s="228"/>
      <c r="J62" s="341"/>
      <c r="K62" s="341"/>
      <c r="L62" s="110" t="s">
        <v>1194</v>
      </c>
      <c r="M62" s="476" t="str">
        <f>IF(COUNTBLANK(S56:S57)=0,IF(S56&gt;S57,M57,M56),"-")</f>
        <v>-</v>
      </c>
      <c r="R62" s="412"/>
      <c r="S62" s="413"/>
      <c r="T62" s="341"/>
      <c r="U62" s="341"/>
      <c r="V62" s="112" t="s">
        <v>1195</v>
      </c>
      <c r="W62" s="476" t="str">
        <f>IF(COUNTBLANK(AC56:AC57)=0,IF(AC56&gt;AC57,W57,W56),"-")</f>
        <v>-</v>
      </c>
      <c r="AB62" s="412"/>
      <c r="AC62" s="414"/>
      <c r="AD62" s="341"/>
      <c r="AE62" s="341"/>
      <c r="AF62" s="114" t="s">
        <v>1196</v>
      </c>
      <c r="AG62" s="476" t="str">
        <f>IF(COUNTBLANK(AM56:AM57)=0,IF(AM56&gt;AM57,AG57,AG56),"-")</f>
        <v>-</v>
      </c>
      <c r="AL62" s="412"/>
      <c r="AM62" s="415"/>
      <c r="AN62" s="341"/>
    </row>
    <row r="63" ht="27.0" customHeight="1">
      <c r="A63" s="341"/>
      <c r="B63" s="416" t="s">
        <v>1197</v>
      </c>
      <c r="C63" s="623" t="str">
        <f>IF(COUNTBLANK(I50:I53)=0,IF(I52&gt;I53,C53,C52),"-")</f>
        <v>-</v>
      </c>
      <c r="D63" s="170"/>
      <c r="E63" s="170"/>
      <c r="F63" s="170"/>
      <c r="G63" s="170"/>
      <c r="H63" s="417"/>
      <c r="I63" s="238"/>
      <c r="J63" s="341"/>
      <c r="K63" s="341"/>
      <c r="L63" s="418" t="s">
        <v>1198</v>
      </c>
      <c r="M63" s="624" t="str">
        <f>IF(COUNTBLANK(S50:S53)=0,IF(S52&gt;S53,M53,M52),"-")</f>
        <v>-</v>
      </c>
      <c r="N63" s="123"/>
      <c r="O63" s="123"/>
      <c r="P63" s="123"/>
      <c r="Q63" s="123"/>
      <c r="R63" s="419"/>
      <c r="S63" s="420"/>
      <c r="T63" s="341"/>
      <c r="U63" s="341"/>
      <c r="V63" s="421" t="s">
        <v>1199</v>
      </c>
      <c r="W63" s="625" t="str">
        <f>IF(COUNTBLANK(AC50:AC53)=0,IF(AC52&gt;AC53,W53,W52),"-")</f>
        <v>-</v>
      </c>
      <c r="X63" s="129"/>
      <c r="Y63" s="129"/>
      <c r="Z63" s="129"/>
      <c r="AA63" s="129"/>
      <c r="AB63" s="422"/>
      <c r="AC63" s="423"/>
      <c r="AD63" s="341"/>
      <c r="AE63" s="341"/>
      <c r="AF63" s="424" t="s">
        <v>1200</v>
      </c>
      <c r="AG63" s="626" t="str">
        <f>IF(COUNTBLANK(AM50:AM53)=0,IF(AM52&gt;AM53,AG53,AG52),"-")</f>
        <v>-</v>
      </c>
      <c r="AH63" s="175"/>
      <c r="AI63" s="175"/>
      <c r="AJ63" s="175"/>
      <c r="AK63" s="175"/>
      <c r="AL63" s="425"/>
      <c r="AM63" s="426"/>
      <c r="AN63" s="341"/>
    </row>
    <row r="64" ht="27.0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</row>
    <row r="65" ht="27.0" customHeight="1">
      <c r="A65" s="367"/>
      <c r="B65" s="40" t="s">
        <v>176</v>
      </c>
      <c r="C65" s="41"/>
      <c r="D65" s="41"/>
      <c r="E65" s="41"/>
      <c r="F65" s="41"/>
      <c r="G65" s="41"/>
      <c r="H65" s="41"/>
      <c r="I65" s="41"/>
      <c r="J65" s="367"/>
      <c r="K65" s="367"/>
      <c r="L65" s="42" t="s">
        <v>177</v>
      </c>
      <c r="M65" s="43"/>
      <c r="N65" s="43"/>
      <c r="O65" s="43"/>
      <c r="P65" s="43"/>
      <c r="Q65" s="43"/>
      <c r="R65" s="43"/>
      <c r="S65" s="43"/>
      <c r="T65" s="367"/>
      <c r="U65" s="367"/>
      <c r="V65" s="44" t="s">
        <v>178</v>
      </c>
      <c r="W65" s="45"/>
      <c r="X65" s="45"/>
      <c r="Y65" s="45"/>
      <c r="Z65" s="45"/>
      <c r="AA65" s="45"/>
      <c r="AB65" s="45"/>
      <c r="AC65" s="45"/>
      <c r="AD65" s="367"/>
      <c r="AE65" s="367"/>
      <c r="AF65" s="46" t="s">
        <v>179</v>
      </c>
      <c r="AG65" s="47"/>
      <c r="AH65" s="47"/>
      <c r="AI65" s="47"/>
      <c r="AJ65" s="47"/>
      <c r="AK65" s="47"/>
      <c r="AL65" s="47"/>
      <c r="AM65" s="47"/>
      <c r="AN65" s="367"/>
    </row>
    <row r="66" ht="27.0" customHeight="1">
      <c r="A66" s="368"/>
      <c r="B66" s="49" t="str">
        <f>B43</f>
        <v>PARTIE 1 : 13H30 - 15H00</v>
      </c>
      <c r="C66" s="368"/>
      <c r="D66" s="368"/>
      <c r="E66" s="368"/>
      <c r="F66" s="368"/>
      <c r="G66" s="368"/>
      <c r="H66" s="369" t="s">
        <v>54</v>
      </c>
      <c r="I66" s="370" t="s">
        <v>55</v>
      </c>
      <c r="J66" s="368"/>
      <c r="K66" s="368"/>
      <c r="L66" s="52" t="str">
        <f>B66</f>
        <v>PARTIE 1 : 13H30 - 15H00</v>
      </c>
      <c r="M66" s="368"/>
      <c r="N66" s="368"/>
      <c r="O66" s="368"/>
      <c r="P66" s="368"/>
      <c r="Q66" s="368"/>
      <c r="R66" s="369" t="s">
        <v>54</v>
      </c>
      <c r="S66" s="370" t="s">
        <v>55</v>
      </c>
      <c r="T66" s="368"/>
      <c r="U66" s="368"/>
      <c r="V66" s="53" t="str">
        <f>B66</f>
        <v>PARTIE 1 : 13H30 - 15H00</v>
      </c>
      <c r="W66" s="368"/>
      <c r="X66" s="368"/>
      <c r="Y66" s="368"/>
      <c r="Z66" s="368"/>
      <c r="AA66" s="368"/>
      <c r="AB66" s="369" t="s">
        <v>54</v>
      </c>
      <c r="AC66" s="370" t="s">
        <v>55</v>
      </c>
      <c r="AD66" s="368"/>
      <c r="AE66" s="368"/>
      <c r="AF66" s="54" t="str">
        <f>B66</f>
        <v>PARTIE 1 : 13H30 - 15H00</v>
      </c>
      <c r="AG66" s="368"/>
      <c r="AH66" s="368"/>
      <c r="AI66" s="368"/>
      <c r="AJ66" s="368"/>
      <c r="AK66" s="368"/>
      <c r="AL66" s="369" t="s">
        <v>54</v>
      </c>
      <c r="AM66" s="370" t="s">
        <v>55</v>
      </c>
      <c r="AN66" s="368"/>
    </row>
    <row r="67" ht="27.0" customHeight="1">
      <c r="A67" s="371"/>
      <c r="B67" s="56">
        <v>37.0</v>
      </c>
      <c r="C67" s="57" t="str">
        <f>IFERROR(VLOOKUP("5A",$G$8:$N$39,3,FALSE))</f>
        <v>LEROY Samuel</v>
      </c>
      <c r="D67" s="58"/>
      <c r="E67" s="58"/>
      <c r="F67" s="58"/>
      <c r="G67" s="59"/>
      <c r="H67" s="372"/>
      <c r="I67" s="61"/>
      <c r="J67" s="373" t="str">
        <f>C68</f>
        <v>DE STEFANI Fabio</v>
      </c>
      <c r="K67" s="371" t="s">
        <v>56</v>
      </c>
      <c r="L67" s="63">
        <v>38.0</v>
      </c>
      <c r="M67" s="64" t="str">
        <f>IFERROR(VLOOKUP("6A",$G$8:$N$39,3,FALSE))</f>
        <v>THERMOZ Mathilde</v>
      </c>
      <c r="N67" s="65"/>
      <c r="O67" s="65"/>
      <c r="P67" s="65"/>
      <c r="Q67" s="66"/>
      <c r="R67" s="374"/>
      <c r="S67" s="68"/>
      <c r="T67" s="373" t="str">
        <f>M68</f>
        <v>LE BRIS Hugo</v>
      </c>
      <c r="U67" s="371" t="s">
        <v>56</v>
      </c>
      <c r="V67" s="69">
        <v>39.0</v>
      </c>
      <c r="W67" s="70" t="str">
        <f>IFERROR(VLOOKUP("7A",$G$8:$N$39,3,FALSE))</f>
        <v>ESCALLIER Sarah</v>
      </c>
      <c r="X67" s="71"/>
      <c r="Y67" s="71"/>
      <c r="Z67" s="71"/>
      <c r="AA67" s="72"/>
      <c r="AB67" s="375"/>
      <c r="AC67" s="74"/>
      <c r="AD67" s="373" t="str">
        <f>W68</f>
        <v>RENAULT Kilian</v>
      </c>
      <c r="AE67" s="371"/>
      <c r="AF67" s="75">
        <v>40.0</v>
      </c>
      <c r="AG67" s="76" t="str">
        <f>IFERROR(VLOOKUP("8A",$G$8:$N$39,3,FALSE))</f>
        <v>MOIROUD Tom</v>
      </c>
      <c r="AH67" s="77"/>
      <c r="AI67" s="77"/>
      <c r="AJ67" s="77"/>
      <c r="AK67" s="78"/>
      <c r="AL67" s="376"/>
      <c r="AM67" s="80"/>
      <c r="AN67" s="373" t="str">
        <f>AG68</f>
        <v>FILIPPONE Julian</v>
      </c>
    </row>
    <row r="68" ht="27.0" customHeight="1">
      <c r="A68" s="371" t="s">
        <v>56</v>
      </c>
      <c r="B68" s="81"/>
      <c r="C68" s="82" t="str">
        <f>IFERROR(VLOOKUP("5B",$G$8:$N$39,3,FALSE))</f>
        <v>DE STEFANI Fabio</v>
      </c>
      <c r="D68" s="83"/>
      <c r="E68" s="83"/>
      <c r="F68" s="83"/>
      <c r="G68" s="84"/>
      <c r="H68" s="377"/>
      <c r="I68" s="86"/>
      <c r="J68" s="373" t="str">
        <f>C67</f>
        <v>LEROY Samuel</v>
      </c>
      <c r="K68" s="371" t="s">
        <v>56</v>
      </c>
      <c r="L68" s="87"/>
      <c r="M68" s="88" t="str">
        <f>IFERROR(VLOOKUP("6B",$G$8:$N$39,3,FALSE))</f>
        <v>LE BRIS Hugo</v>
      </c>
      <c r="N68" s="89"/>
      <c r="O68" s="89"/>
      <c r="P68" s="89"/>
      <c r="Q68" s="90"/>
      <c r="R68" s="378"/>
      <c r="S68" s="92"/>
      <c r="T68" s="373" t="str">
        <f>M67</f>
        <v>THERMOZ Mathilde</v>
      </c>
      <c r="U68" s="371" t="s">
        <v>56</v>
      </c>
      <c r="V68" s="93"/>
      <c r="W68" s="94" t="str">
        <f>IFERROR(VLOOKUP("7B",$G$8:$N$39,3,FALSE))</f>
        <v>RENAULT Kilian</v>
      </c>
      <c r="X68" s="95"/>
      <c r="Y68" s="95"/>
      <c r="Z68" s="95"/>
      <c r="AA68" s="96"/>
      <c r="AB68" s="379"/>
      <c r="AC68" s="98"/>
      <c r="AD68" s="373" t="str">
        <f>W67</f>
        <v>ESCALLIER Sarah</v>
      </c>
      <c r="AE68" s="371"/>
      <c r="AF68" s="99"/>
      <c r="AG68" s="100" t="str">
        <f>IFERROR(VLOOKUP("8B",$G$8:$N$39,3,FALSE))</f>
        <v>FILIPPONE Julian</v>
      </c>
      <c r="AH68" s="101"/>
      <c r="AI68" s="101"/>
      <c r="AJ68" s="101"/>
      <c r="AK68" s="102"/>
      <c r="AL68" s="380"/>
      <c r="AM68" s="104"/>
      <c r="AN68" s="373" t="str">
        <f>AG67</f>
        <v>MOIROUD Tom</v>
      </c>
    </row>
    <row r="69" ht="27.0" customHeight="1">
      <c r="A69" s="371" t="s">
        <v>57</v>
      </c>
      <c r="B69" s="105"/>
      <c r="C69" s="106" t="str">
        <f>IFERROR(VLOOKUP("5C",$G$8:$N$39,3,FALSE))</f>
        <v>JEAN Victorien</v>
      </c>
      <c r="G69" s="107"/>
      <c r="H69" s="381"/>
      <c r="I69" s="109">
        <v>13.0</v>
      </c>
      <c r="J69" s="373" t="str">
        <f>C70</f>
        <v>Office</v>
      </c>
      <c r="K69" s="371" t="s">
        <v>57</v>
      </c>
      <c r="L69" s="110"/>
      <c r="M69" s="106" t="str">
        <f>IFERROR(VLOOKUP("6C",$G$8:$N$39,3,FALSE))</f>
        <v>CINIER Léa</v>
      </c>
      <c r="Q69" s="107"/>
      <c r="R69" s="381"/>
      <c r="S69" s="111">
        <v>13.0</v>
      </c>
      <c r="T69" s="373" t="str">
        <f>M70</f>
        <v>Office</v>
      </c>
      <c r="U69" s="371" t="s">
        <v>57</v>
      </c>
      <c r="V69" s="112"/>
      <c r="W69" s="106" t="str">
        <f>IFERROR(VLOOKUP("7C",$G$8:$N$39,3,FALSE))</f>
        <v>RENAUX Timéo</v>
      </c>
      <c r="AA69" s="107"/>
      <c r="AB69" s="381"/>
      <c r="AC69" s="113">
        <v>13.0</v>
      </c>
      <c r="AD69" s="373" t="str">
        <f>W70</f>
        <v>Office</v>
      </c>
      <c r="AE69" s="371"/>
      <c r="AF69" s="114"/>
      <c r="AG69" s="106" t="str">
        <f>IFERROR(VLOOKUP("8C",$G$8:$N$39,3,FALSE))</f>
        <v>MARTINAUX Robin</v>
      </c>
      <c r="AK69" s="107"/>
      <c r="AL69" s="381"/>
      <c r="AM69" s="115">
        <v>13.0</v>
      </c>
      <c r="AN69" s="373" t="str">
        <f>AG70</f>
        <v>Office</v>
      </c>
    </row>
    <row r="70" ht="27.0" customHeight="1">
      <c r="A70" s="371" t="s">
        <v>57</v>
      </c>
      <c r="B70" s="116"/>
      <c r="C70" s="117" t="str">
        <f>IFERROR(VLOOKUP("5D",$G$8:$N$39,3,FALSE))</f>
        <v>Office</v>
      </c>
      <c r="G70" s="118"/>
      <c r="H70" s="382"/>
      <c r="I70" s="120">
        <v>7.0</v>
      </c>
      <c r="J70" s="373" t="str">
        <f>C69</f>
        <v>JEAN Victorien</v>
      </c>
      <c r="K70" s="371" t="s">
        <v>57</v>
      </c>
      <c r="L70" s="121"/>
      <c r="M70" s="122" t="str">
        <f>IFERROR(VLOOKUP("6D",$G$8:$N$39,3,FALSE))</f>
        <v>Office</v>
      </c>
      <c r="N70" s="123"/>
      <c r="O70" s="123"/>
      <c r="P70" s="123"/>
      <c r="Q70" s="124"/>
      <c r="R70" s="383"/>
      <c r="S70" s="126">
        <v>7.0</v>
      </c>
      <c r="T70" s="373" t="str">
        <f>M69</f>
        <v>CINIER Léa</v>
      </c>
      <c r="U70" s="371" t="s">
        <v>57</v>
      </c>
      <c r="V70" s="127"/>
      <c r="W70" s="128" t="str">
        <f>IFERROR(VLOOKUP("7D",$G$8:$N$39,3,FALSE))</f>
        <v>Office</v>
      </c>
      <c r="X70" s="129"/>
      <c r="Y70" s="129"/>
      <c r="Z70" s="129"/>
      <c r="AA70" s="130"/>
      <c r="AB70" s="384"/>
      <c r="AC70" s="132">
        <v>7.0</v>
      </c>
      <c r="AD70" s="373" t="str">
        <f>W69</f>
        <v>RENAUX Timéo</v>
      </c>
      <c r="AE70" s="371"/>
      <c r="AF70" s="133"/>
      <c r="AG70" s="134" t="str">
        <f>IFERROR(VLOOKUP("8D",$G$8:$N$39,3,FALSE))</f>
        <v>Office</v>
      </c>
      <c r="AK70" s="135"/>
      <c r="AL70" s="385"/>
      <c r="AM70" s="137">
        <v>7.0</v>
      </c>
      <c r="AN70" s="373" t="str">
        <f>AG69</f>
        <v>MARTINAUX Robin</v>
      </c>
    </row>
    <row r="71" ht="13.5" customHeight="1">
      <c r="A71" s="138"/>
      <c r="B71" s="139" t="s">
        <v>58</v>
      </c>
      <c r="C71" s="140" t="s">
        <v>5</v>
      </c>
      <c r="D71" s="141"/>
      <c r="E71" s="141"/>
      <c r="F71" s="141"/>
      <c r="G71" s="142"/>
      <c r="H71" s="143" t="s">
        <v>55</v>
      </c>
      <c r="I71" s="144"/>
      <c r="J71" s="145"/>
      <c r="K71" s="138"/>
      <c r="L71" s="146" t="s">
        <v>58</v>
      </c>
      <c r="M71" s="147" t="s">
        <v>5</v>
      </c>
      <c r="N71" s="148"/>
      <c r="O71" s="148"/>
      <c r="P71" s="148"/>
      <c r="Q71" s="149"/>
      <c r="R71" s="150" t="s">
        <v>55</v>
      </c>
      <c r="S71" s="151"/>
      <c r="T71" s="145"/>
      <c r="U71" s="138"/>
      <c r="V71" s="152" t="s">
        <v>58</v>
      </c>
      <c r="W71" s="153" t="s">
        <v>5</v>
      </c>
      <c r="X71" s="154"/>
      <c r="Y71" s="154"/>
      <c r="Z71" s="154"/>
      <c r="AA71" s="155"/>
      <c r="AB71" s="156" t="s">
        <v>55</v>
      </c>
      <c r="AC71" s="157"/>
      <c r="AD71" s="145"/>
      <c r="AE71" s="138"/>
      <c r="AF71" s="158" t="s">
        <v>58</v>
      </c>
      <c r="AG71" s="159" t="s">
        <v>5</v>
      </c>
      <c r="AH71" s="160"/>
      <c r="AI71" s="160"/>
      <c r="AJ71" s="160"/>
      <c r="AK71" s="161"/>
      <c r="AL71" s="162" t="s">
        <v>55</v>
      </c>
      <c r="AM71" s="163"/>
      <c r="AN71" s="145"/>
    </row>
    <row r="72" ht="27.0" customHeight="1">
      <c r="A72" s="145"/>
      <c r="B72" s="49" t="str">
        <f>B49</f>
        <v>PARTIE 2 : 15H45 - 17H15</v>
      </c>
      <c r="C72" s="386"/>
      <c r="D72" s="386"/>
      <c r="E72" s="386"/>
      <c r="F72" s="386"/>
      <c r="G72" s="386"/>
      <c r="H72" s="369" t="s">
        <v>54</v>
      </c>
      <c r="I72" s="370" t="s">
        <v>55</v>
      </c>
      <c r="J72" s="145"/>
      <c r="K72" s="145"/>
      <c r="L72" s="166" t="str">
        <f>B72</f>
        <v>PARTIE 2 : 15H45 - 17H15</v>
      </c>
      <c r="M72" s="386"/>
      <c r="N72" s="386"/>
      <c r="O72" s="386"/>
      <c r="P72" s="386"/>
      <c r="Q72" s="386"/>
      <c r="R72" s="369" t="s">
        <v>54</v>
      </c>
      <c r="S72" s="370" t="s">
        <v>55</v>
      </c>
      <c r="T72" s="145"/>
      <c r="U72" s="145"/>
      <c r="V72" s="167" t="str">
        <f>B72</f>
        <v>PARTIE 2 : 15H45 - 17H15</v>
      </c>
      <c r="W72" s="386"/>
      <c r="X72" s="386"/>
      <c r="Y72" s="386"/>
      <c r="Z72" s="386"/>
      <c r="AA72" s="386"/>
      <c r="AB72" s="369" t="s">
        <v>54</v>
      </c>
      <c r="AC72" s="370" t="s">
        <v>55</v>
      </c>
      <c r="AD72" s="145"/>
      <c r="AE72" s="145"/>
      <c r="AF72" s="168" t="str">
        <f>B72</f>
        <v>PARTIE 2 : 15H45 - 17H15</v>
      </c>
      <c r="AG72" s="386"/>
      <c r="AH72" s="386"/>
      <c r="AI72" s="386"/>
      <c r="AJ72" s="386"/>
      <c r="AK72" s="386"/>
      <c r="AL72" s="369" t="s">
        <v>54</v>
      </c>
      <c r="AM72" s="370" t="s">
        <v>55</v>
      </c>
      <c r="AN72" s="145"/>
    </row>
    <row r="73" ht="27.0" customHeight="1">
      <c r="A73" s="371" t="s">
        <v>60</v>
      </c>
      <c r="B73" s="56">
        <v>38.0</v>
      </c>
      <c r="C73" s="473" t="str">
        <f>IF(COUNTBLANK(I67:I70)=0,IF(I67&gt;I68,C67,C68),"-")</f>
        <v>-</v>
      </c>
      <c r="D73" s="58"/>
      <c r="E73" s="58"/>
      <c r="F73" s="58"/>
      <c r="G73" s="59"/>
      <c r="H73" s="372"/>
      <c r="I73" s="61"/>
      <c r="J73" s="373" t="str">
        <f>C74</f>
        <v>-</v>
      </c>
      <c r="K73" s="371" t="s">
        <v>60</v>
      </c>
      <c r="L73" s="63">
        <v>39.0</v>
      </c>
      <c r="M73" s="493" t="str">
        <f>IF(COUNTBLANK(S67:S70)=0,IF(S67&gt;S68,M67,M68),"-")</f>
        <v>-</v>
      </c>
      <c r="N73" s="65"/>
      <c r="O73" s="65"/>
      <c r="P73" s="65"/>
      <c r="Q73" s="66"/>
      <c r="R73" s="374"/>
      <c r="S73" s="68"/>
      <c r="T73" s="373" t="str">
        <f>M74</f>
        <v>-</v>
      </c>
      <c r="U73" s="371" t="s">
        <v>60</v>
      </c>
      <c r="V73" s="69">
        <v>40.0</v>
      </c>
      <c r="W73" s="494" t="str">
        <f>IF(COUNTBLANK(AC67:AC70)=0,IF(AC67&gt;AC68,W67,W68),"-")</f>
        <v>-</v>
      </c>
      <c r="X73" s="71"/>
      <c r="Y73" s="71"/>
      <c r="Z73" s="71"/>
      <c r="AA73" s="72"/>
      <c r="AB73" s="375"/>
      <c r="AC73" s="74"/>
      <c r="AD73" s="373" t="str">
        <f>W74</f>
        <v>-</v>
      </c>
      <c r="AE73" s="371"/>
      <c r="AF73" s="75">
        <v>33.0</v>
      </c>
      <c r="AG73" s="495" t="str">
        <f>IF(COUNTBLANK(AM67:AM70)=0,IF(AM67&gt;AM68,AG67,AG68),"-")</f>
        <v>-</v>
      </c>
      <c r="AH73" s="77"/>
      <c r="AI73" s="77"/>
      <c r="AJ73" s="77"/>
      <c r="AK73" s="78"/>
      <c r="AL73" s="376"/>
      <c r="AM73" s="80"/>
      <c r="AN73" s="373" t="str">
        <f>AG74</f>
        <v>-</v>
      </c>
    </row>
    <row r="74" ht="27.0" customHeight="1">
      <c r="A74" s="371" t="s">
        <v>60</v>
      </c>
      <c r="B74" s="81"/>
      <c r="C74" s="474" t="str">
        <f>IF(COUNTBLANK(I67:I70)=0,IF(I69&gt;I70,C69,C70),"-")</f>
        <v>-</v>
      </c>
      <c r="D74" s="83"/>
      <c r="E74" s="83"/>
      <c r="F74" s="83"/>
      <c r="G74" s="84"/>
      <c r="H74" s="377"/>
      <c r="I74" s="86"/>
      <c r="J74" s="373" t="str">
        <f>C73</f>
        <v>-</v>
      </c>
      <c r="K74" s="371" t="s">
        <v>60</v>
      </c>
      <c r="L74" s="87"/>
      <c r="M74" s="496" t="str">
        <f>IF(COUNTBLANK(S67:S70)=0,IF(S69&gt;S70,M69,M70),"-")</f>
        <v>-</v>
      </c>
      <c r="N74" s="89"/>
      <c r="O74" s="89"/>
      <c r="P74" s="89"/>
      <c r="Q74" s="90"/>
      <c r="R74" s="378"/>
      <c r="S74" s="92"/>
      <c r="T74" s="373" t="str">
        <f>M73</f>
        <v>-</v>
      </c>
      <c r="U74" s="371" t="s">
        <v>60</v>
      </c>
      <c r="V74" s="93"/>
      <c r="W74" s="497" t="str">
        <f>IF(COUNTBLANK(AC67:AC70)=0,IF(AC69&gt;AC70,W69,W70),"-")</f>
        <v>-</v>
      </c>
      <c r="X74" s="95"/>
      <c r="Y74" s="95"/>
      <c r="Z74" s="95"/>
      <c r="AA74" s="96"/>
      <c r="AB74" s="379"/>
      <c r="AC74" s="98"/>
      <c r="AD74" s="373" t="str">
        <f>W73</f>
        <v>-</v>
      </c>
      <c r="AE74" s="371"/>
      <c r="AF74" s="99"/>
      <c r="AG74" s="498" t="str">
        <f>IF(COUNTBLANK(AM67:AM70)=0,IF(AM69&gt;AM70,AG69,AG70),"-")</f>
        <v>-</v>
      </c>
      <c r="AH74" s="101"/>
      <c r="AI74" s="101"/>
      <c r="AJ74" s="101"/>
      <c r="AK74" s="102"/>
      <c r="AL74" s="380"/>
      <c r="AM74" s="104"/>
      <c r="AN74" s="373" t="str">
        <f>AG73</f>
        <v>-</v>
      </c>
    </row>
    <row r="75" ht="27.0" customHeight="1">
      <c r="A75" s="371" t="s">
        <v>61</v>
      </c>
      <c r="B75" s="105"/>
      <c r="C75" s="475" t="str">
        <f>IF(COUNTBLANK(I67:I70)=0,IF(I67&gt;I68,C68,C67),"-")</f>
        <v>-</v>
      </c>
      <c r="G75" s="107"/>
      <c r="H75" s="381"/>
      <c r="I75" s="109"/>
      <c r="J75" s="373" t="str">
        <f>C76</f>
        <v>-</v>
      </c>
      <c r="K75" s="371" t="s">
        <v>61</v>
      </c>
      <c r="L75" s="110"/>
      <c r="M75" s="475" t="str">
        <f>IF(COUNTBLANK(S67:S70)=0,IF(S67&gt;S68,M68,M67),"-")</f>
        <v>-</v>
      </c>
      <c r="Q75" s="107"/>
      <c r="R75" s="381"/>
      <c r="S75" s="111"/>
      <c r="T75" s="373" t="str">
        <f>M76</f>
        <v>-</v>
      </c>
      <c r="U75" s="371" t="s">
        <v>61</v>
      </c>
      <c r="V75" s="112"/>
      <c r="W75" s="475" t="str">
        <f>IF(COUNTBLANK(AC67:AC70)=0,IF(AC67&gt;AC68,W68,W67),"-")</f>
        <v>-</v>
      </c>
      <c r="AA75" s="107"/>
      <c r="AB75" s="381"/>
      <c r="AC75" s="113"/>
      <c r="AD75" s="373" t="str">
        <f>W76</f>
        <v>-</v>
      </c>
      <c r="AE75" s="371"/>
      <c r="AF75" s="114"/>
      <c r="AG75" s="475" t="str">
        <f>IF(COUNTBLANK(AM67:AM70)=0,IF(AM67&gt;AM68,AG68,AG67),"-")</f>
        <v>-</v>
      </c>
      <c r="AK75" s="107"/>
      <c r="AL75" s="381"/>
      <c r="AM75" s="115"/>
      <c r="AN75" s="373" t="str">
        <f>AG76</f>
        <v>-</v>
      </c>
    </row>
    <row r="76" ht="27.0" customHeight="1">
      <c r="A76" s="371" t="s">
        <v>61</v>
      </c>
      <c r="B76" s="116"/>
      <c r="C76" s="428" t="str">
        <f>IF(COUNTBLANK(I67:I70)=0,IF(I69&gt;I70,C70,C69),"-")</f>
        <v>-</v>
      </c>
      <c r="D76" s="170"/>
      <c r="E76" s="170"/>
      <c r="F76" s="170"/>
      <c r="G76" s="171"/>
      <c r="H76" s="387"/>
      <c r="I76" s="173"/>
      <c r="J76" s="373" t="str">
        <f>C75</f>
        <v>-</v>
      </c>
      <c r="K76" s="371" t="s">
        <v>61</v>
      </c>
      <c r="L76" s="121"/>
      <c r="M76" s="391" t="str">
        <f>IF(COUNTBLANK(S67:S70)=0,IF(S69&gt;S70,M70,M69),"-")</f>
        <v>-</v>
      </c>
      <c r="N76" s="123"/>
      <c r="O76" s="123"/>
      <c r="P76" s="123"/>
      <c r="Q76" s="124"/>
      <c r="R76" s="383"/>
      <c r="S76" s="126"/>
      <c r="T76" s="373" t="str">
        <f>M75</f>
        <v>-</v>
      </c>
      <c r="U76" s="371" t="s">
        <v>61</v>
      </c>
      <c r="V76" s="127"/>
      <c r="W76" s="388" t="str">
        <f>IF(COUNTBLANK(AC67:AC70)=0,IF(AC69&gt;AC70,W70,W69),"-")</f>
        <v>-</v>
      </c>
      <c r="X76" s="129"/>
      <c r="Y76" s="129"/>
      <c r="Z76" s="129"/>
      <c r="AA76" s="130"/>
      <c r="AB76" s="384"/>
      <c r="AC76" s="132"/>
      <c r="AD76" s="373" t="str">
        <f>W75</f>
        <v>-</v>
      </c>
      <c r="AE76" s="371"/>
      <c r="AF76" s="133"/>
      <c r="AG76" s="389" t="str">
        <f>IF(COUNTBLANK(AM67:AM70)=0,IF(AM69&gt;AM70,AG70,AG69),"-")</f>
        <v>-</v>
      </c>
      <c r="AH76" s="175"/>
      <c r="AI76" s="175"/>
      <c r="AJ76" s="175"/>
      <c r="AK76" s="176"/>
      <c r="AL76" s="390"/>
      <c r="AM76" s="178"/>
      <c r="AN76" s="373" t="str">
        <f>AG75</f>
        <v>-</v>
      </c>
    </row>
    <row r="77" ht="13.5" customHeight="1">
      <c r="A77" s="138"/>
      <c r="B77" s="139" t="s">
        <v>58</v>
      </c>
      <c r="C77" s="140" t="s">
        <v>5</v>
      </c>
      <c r="D77" s="141"/>
      <c r="E77" s="141"/>
      <c r="F77" s="141"/>
      <c r="G77" s="142"/>
      <c r="H77" s="143" t="s">
        <v>55</v>
      </c>
      <c r="I77" s="144"/>
      <c r="J77" s="145"/>
      <c r="K77" s="138"/>
      <c r="L77" s="146" t="s">
        <v>58</v>
      </c>
      <c r="M77" s="147" t="s">
        <v>5</v>
      </c>
      <c r="N77" s="148"/>
      <c r="O77" s="148"/>
      <c r="P77" s="148"/>
      <c r="Q77" s="149"/>
      <c r="R77" s="150" t="s">
        <v>55</v>
      </c>
      <c r="S77" s="151"/>
      <c r="T77" s="145"/>
      <c r="U77" s="138"/>
      <c r="V77" s="152" t="s">
        <v>58</v>
      </c>
      <c r="W77" s="153" t="s">
        <v>5</v>
      </c>
      <c r="X77" s="154"/>
      <c r="Y77" s="154"/>
      <c r="Z77" s="154"/>
      <c r="AA77" s="155"/>
      <c r="AB77" s="156" t="s">
        <v>55</v>
      </c>
      <c r="AC77" s="157"/>
      <c r="AD77" s="145"/>
      <c r="AE77" s="138"/>
      <c r="AF77" s="179" t="s">
        <v>58</v>
      </c>
      <c r="AG77" s="180" t="s">
        <v>5</v>
      </c>
      <c r="AH77" s="181"/>
      <c r="AI77" s="181"/>
      <c r="AJ77" s="181"/>
      <c r="AK77" s="182"/>
      <c r="AL77" s="183" t="s">
        <v>55</v>
      </c>
      <c r="AM77" s="184"/>
      <c r="AN77" s="145"/>
    </row>
    <row r="78" ht="27.0" customHeight="1">
      <c r="A78" s="145"/>
      <c r="B78" s="49" t="str">
        <f>B55</f>
        <v>BARRAGES : 18H00 -19H30</v>
      </c>
      <c r="C78" s="386"/>
      <c r="D78" s="386"/>
      <c r="E78" s="386"/>
      <c r="F78" s="386"/>
      <c r="G78" s="386"/>
      <c r="H78" s="369" t="s">
        <v>54</v>
      </c>
      <c r="I78" s="370" t="s">
        <v>55</v>
      </c>
      <c r="J78" s="145"/>
      <c r="K78" s="145"/>
      <c r="L78" s="166" t="str">
        <f>B78</f>
        <v>BARRAGES : 18H00 -19H30</v>
      </c>
      <c r="M78" s="386"/>
      <c r="N78" s="386"/>
      <c r="O78" s="386"/>
      <c r="P78" s="386"/>
      <c r="Q78" s="386"/>
      <c r="R78" s="369" t="s">
        <v>54</v>
      </c>
      <c r="S78" s="370" t="s">
        <v>55</v>
      </c>
      <c r="T78" s="145"/>
      <c r="U78" s="145"/>
      <c r="V78" s="167" t="str">
        <f>B78</f>
        <v>BARRAGES : 18H00 -19H30</v>
      </c>
      <c r="W78" s="386"/>
      <c r="X78" s="386"/>
      <c r="Y78" s="386"/>
      <c r="Z78" s="386"/>
      <c r="AA78" s="386"/>
      <c r="AB78" s="369" t="s">
        <v>54</v>
      </c>
      <c r="AC78" s="370" t="s">
        <v>55</v>
      </c>
      <c r="AD78" s="145"/>
      <c r="AE78" s="145"/>
      <c r="AF78" s="168" t="str">
        <f>B78</f>
        <v>BARRAGES : 18H00 -19H30</v>
      </c>
      <c r="AG78" s="386"/>
      <c r="AH78" s="386"/>
      <c r="AI78" s="386"/>
      <c r="AJ78" s="386"/>
      <c r="AK78" s="386"/>
      <c r="AL78" s="369" t="s">
        <v>54</v>
      </c>
      <c r="AM78" s="370" t="s">
        <v>55</v>
      </c>
      <c r="AN78" s="145"/>
    </row>
    <row r="79" ht="27.0" customHeight="1">
      <c r="A79" s="371" t="s">
        <v>63</v>
      </c>
      <c r="B79" s="56">
        <v>39.0</v>
      </c>
      <c r="C79" s="473" t="str">
        <f>IF(COUNTBLANK(I73:I76)=0,IF(I73&gt;I74,C74,C73),"-")</f>
        <v>-</v>
      </c>
      <c r="D79" s="58"/>
      <c r="E79" s="58"/>
      <c r="F79" s="58"/>
      <c r="G79" s="59"/>
      <c r="H79" s="372"/>
      <c r="I79" s="61"/>
      <c r="J79" s="373" t="str">
        <f>C80</f>
        <v>-</v>
      </c>
      <c r="K79" s="371" t="s">
        <v>63</v>
      </c>
      <c r="L79" s="63">
        <v>40.0</v>
      </c>
      <c r="M79" s="493" t="str">
        <f>IF(COUNTBLANK(S73:S76)=0,IF(S73&gt;S74,M74,M73),"-")</f>
        <v>-</v>
      </c>
      <c r="N79" s="65"/>
      <c r="O79" s="65"/>
      <c r="P79" s="65"/>
      <c r="Q79" s="66"/>
      <c r="R79" s="374"/>
      <c r="S79" s="68"/>
      <c r="T79" s="373" t="str">
        <f>M80</f>
        <v>-</v>
      </c>
      <c r="U79" s="371" t="s">
        <v>63</v>
      </c>
      <c r="V79" s="69">
        <v>33.0</v>
      </c>
      <c r="W79" s="494" t="str">
        <f>IF(COUNTBLANK(AC73:AC76)=0,IF(AC73&gt;AC74,W74,W73),"-")</f>
        <v>-</v>
      </c>
      <c r="X79" s="71"/>
      <c r="Y79" s="71"/>
      <c r="Z79" s="71"/>
      <c r="AA79" s="72"/>
      <c r="AB79" s="375"/>
      <c r="AC79" s="74"/>
      <c r="AD79" s="373" t="str">
        <f>W80</f>
        <v>-</v>
      </c>
      <c r="AE79" s="371"/>
      <c r="AF79" s="75">
        <v>34.0</v>
      </c>
      <c r="AG79" s="495" t="str">
        <f>IF(COUNTBLANK(AM73:AM76)=0,IF(AM73&gt;AM74,AG74,AG73),"-")</f>
        <v>-</v>
      </c>
      <c r="AH79" s="77"/>
      <c r="AI79" s="77"/>
      <c r="AJ79" s="77"/>
      <c r="AK79" s="78"/>
      <c r="AL79" s="376"/>
      <c r="AM79" s="80"/>
      <c r="AN79" s="373" t="str">
        <f>AG80</f>
        <v>-</v>
      </c>
    </row>
    <row r="80" ht="27.0" customHeight="1">
      <c r="A80" s="371" t="s">
        <v>63</v>
      </c>
      <c r="B80" s="116"/>
      <c r="C80" s="428" t="str">
        <f>IF(COUNTBLANK(I73:I76)=0,IF(I75&gt;I76,C75,C76),"-")</f>
        <v>-</v>
      </c>
      <c r="D80" s="170"/>
      <c r="E80" s="170"/>
      <c r="F80" s="170"/>
      <c r="G80" s="171"/>
      <c r="H80" s="387"/>
      <c r="I80" s="173"/>
      <c r="J80" s="373" t="str">
        <f>C79</f>
        <v>-</v>
      </c>
      <c r="K80" s="371" t="s">
        <v>63</v>
      </c>
      <c r="L80" s="121"/>
      <c r="M80" s="391" t="str">
        <f>IF(COUNTBLANK(S73:S76)=0,IF(S75&gt;S76,M75,M76),"-")</f>
        <v>-</v>
      </c>
      <c r="N80" s="123"/>
      <c r="O80" s="123"/>
      <c r="P80" s="123"/>
      <c r="Q80" s="124"/>
      <c r="R80" s="383"/>
      <c r="S80" s="126"/>
      <c r="T80" s="373" t="str">
        <f>M79</f>
        <v>-</v>
      </c>
      <c r="U80" s="371" t="s">
        <v>63</v>
      </c>
      <c r="V80" s="127"/>
      <c r="W80" s="388" t="str">
        <f>IF(COUNTBLANK(AC73:AC76)=0,IF(AC75&gt;AC76,W75,W76),"-")</f>
        <v>-</v>
      </c>
      <c r="X80" s="129"/>
      <c r="Y80" s="129"/>
      <c r="Z80" s="129"/>
      <c r="AA80" s="130"/>
      <c r="AB80" s="384"/>
      <c r="AC80" s="132"/>
      <c r="AD80" s="373" t="str">
        <f>W79</f>
        <v>-</v>
      </c>
      <c r="AE80" s="371"/>
      <c r="AF80" s="133"/>
      <c r="AG80" s="389" t="str">
        <f>IF(COUNTBLANK(AM73:AM76)=0,IF(AM75&gt;AM76,AG75,AG76),"-")</f>
        <v>-</v>
      </c>
      <c r="AH80" s="175"/>
      <c r="AI80" s="175"/>
      <c r="AJ80" s="175"/>
      <c r="AK80" s="176"/>
      <c r="AL80" s="390"/>
      <c r="AM80" s="178"/>
      <c r="AN80" s="373" t="str">
        <f>AG79</f>
        <v>-</v>
      </c>
    </row>
    <row r="81" ht="13.5" customHeight="1">
      <c r="A81" s="187"/>
      <c r="B81" s="139" t="s">
        <v>58</v>
      </c>
      <c r="C81" s="140" t="s">
        <v>5</v>
      </c>
      <c r="D81" s="141"/>
      <c r="E81" s="141"/>
      <c r="F81" s="141"/>
      <c r="G81" s="142"/>
      <c r="H81" s="143" t="s">
        <v>55</v>
      </c>
      <c r="I81" s="144"/>
      <c r="J81" s="188"/>
      <c r="K81" s="187"/>
      <c r="L81" s="146" t="s">
        <v>58</v>
      </c>
      <c r="M81" s="147" t="s">
        <v>5</v>
      </c>
      <c r="N81" s="148"/>
      <c r="O81" s="148"/>
      <c r="P81" s="148"/>
      <c r="Q81" s="149"/>
      <c r="R81" s="150" t="s">
        <v>55</v>
      </c>
      <c r="S81" s="151"/>
      <c r="T81" s="188"/>
      <c r="U81" s="187"/>
      <c r="V81" s="152" t="s">
        <v>58</v>
      </c>
      <c r="W81" s="153" t="s">
        <v>5</v>
      </c>
      <c r="X81" s="154"/>
      <c r="Y81" s="154"/>
      <c r="Z81" s="154"/>
      <c r="AA81" s="155"/>
      <c r="AB81" s="156" t="s">
        <v>55</v>
      </c>
      <c r="AC81" s="157"/>
      <c r="AD81" s="188"/>
      <c r="AE81" s="187"/>
      <c r="AF81" s="179" t="s">
        <v>58</v>
      </c>
      <c r="AG81" s="180" t="s">
        <v>5</v>
      </c>
      <c r="AH81" s="181"/>
      <c r="AI81" s="181"/>
      <c r="AJ81" s="181"/>
      <c r="AK81" s="182"/>
      <c r="AL81" s="183" t="s">
        <v>55</v>
      </c>
      <c r="AM81" s="184"/>
      <c r="AN81" s="188"/>
    </row>
    <row r="82" ht="27.0" customHeight="1">
      <c r="A82" s="392"/>
      <c r="B82" s="393"/>
      <c r="C82" s="191"/>
      <c r="D82" s="191"/>
      <c r="E82" s="191"/>
      <c r="F82" s="191"/>
      <c r="G82" s="191"/>
      <c r="H82" s="191"/>
      <c r="I82" s="192"/>
      <c r="J82" s="392"/>
      <c r="K82" s="392"/>
      <c r="L82" s="393"/>
      <c r="M82" s="191"/>
      <c r="N82" s="191"/>
      <c r="O82" s="191"/>
      <c r="P82" s="191"/>
      <c r="Q82" s="191"/>
      <c r="R82" s="191"/>
      <c r="S82" s="191"/>
      <c r="T82" s="392"/>
      <c r="U82" s="392"/>
      <c r="V82" s="393"/>
      <c r="W82" s="191"/>
      <c r="X82" s="191"/>
      <c r="Y82" s="191"/>
      <c r="Z82" s="191"/>
      <c r="AA82" s="191"/>
      <c r="AB82" s="191"/>
      <c r="AC82" s="191"/>
      <c r="AD82" s="392"/>
      <c r="AE82" s="392"/>
      <c r="AF82" s="393"/>
      <c r="AG82" s="191"/>
      <c r="AH82" s="191"/>
      <c r="AI82" s="191"/>
      <c r="AJ82" s="191"/>
      <c r="AK82" s="191"/>
      <c r="AL82" s="191"/>
      <c r="AM82" s="191"/>
      <c r="AN82" s="392"/>
    </row>
    <row r="83" ht="27.0" customHeight="1">
      <c r="A83" s="341"/>
      <c r="B83" s="56" t="s">
        <v>1201</v>
      </c>
      <c r="C83" s="616" t="str">
        <f>IF(COUNTBLANK(I73:I76)=0,IF(I73&gt;I74,C73,C74),"-")</f>
        <v>-</v>
      </c>
      <c r="D83" s="58"/>
      <c r="E83" s="58"/>
      <c r="F83" s="58"/>
      <c r="G83" s="58"/>
      <c r="H83" s="394"/>
      <c r="I83" s="196"/>
      <c r="J83" s="341"/>
      <c r="K83" s="341"/>
      <c r="L83" s="63" t="s">
        <v>1202</v>
      </c>
      <c r="M83" s="617" t="str">
        <f>IF(COUNTBLANK(S73:S76)=0,IF(S73&gt;S74,M73,M74),"-")</f>
        <v>-</v>
      </c>
      <c r="N83" s="65"/>
      <c r="O83" s="65"/>
      <c r="P83" s="65"/>
      <c r="Q83" s="65"/>
      <c r="R83" s="395"/>
      <c r="S83" s="396"/>
      <c r="T83" s="341"/>
      <c r="U83" s="341"/>
      <c r="V83" s="69" t="s">
        <v>1203</v>
      </c>
      <c r="W83" s="618" t="str">
        <f>IF(COUNTBLANK(AC73:AC76)=0,IF(AC73&gt;AC74,W73,W74),"-")</f>
        <v>-</v>
      </c>
      <c r="X83" s="71"/>
      <c r="Y83" s="71"/>
      <c r="Z83" s="71"/>
      <c r="AA83" s="71"/>
      <c r="AB83" s="397"/>
      <c r="AC83" s="398"/>
      <c r="AD83" s="341"/>
      <c r="AE83" s="341"/>
      <c r="AF83" s="75" t="s">
        <v>1204</v>
      </c>
      <c r="AG83" s="619" t="str">
        <f>IF(COUNTBLANK(AM73:AM76)=0,IF(AM73&gt;AM74,AG73,AG74),"-")</f>
        <v>-</v>
      </c>
      <c r="AH83" s="77"/>
      <c r="AI83" s="77"/>
      <c r="AJ83" s="77"/>
      <c r="AK83" s="77"/>
      <c r="AL83" s="399"/>
      <c r="AM83" s="400"/>
      <c r="AN83" s="341"/>
    </row>
    <row r="84" ht="27.0" customHeight="1">
      <c r="A84" s="341"/>
      <c r="B84" s="401" t="s">
        <v>1205</v>
      </c>
      <c r="C84" s="620" t="str">
        <f>IF(COUNTBLANK(I79:I80)=0,IF(I79&gt;I80,C79,C80),"-")</f>
        <v>-</v>
      </c>
      <c r="H84" s="402"/>
      <c r="I84" s="212"/>
      <c r="J84" s="341"/>
      <c r="K84" s="341"/>
      <c r="L84" s="403" t="s">
        <v>1206</v>
      </c>
      <c r="M84" s="621" t="str">
        <f>IF(COUNTBLANK(S79:S80)=0,IF(S79&gt;S80,M79,M80),"-")</f>
        <v>-</v>
      </c>
      <c r="R84" s="404"/>
      <c r="S84" s="405"/>
      <c r="T84" s="341"/>
      <c r="U84" s="341"/>
      <c r="V84" s="406" t="s">
        <v>1207</v>
      </c>
      <c r="W84" s="478" t="str">
        <f>IF(COUNTBLANK(AC79:AC80)=0,IF(AC79&gt;AC80,W79,W80),"-")</f>
        <v>-</v>
      </c>
      <c r="AB84" s="407"/>
      <c r="AC84" s="408"/>
      <c r="AD84" s="341"/>
      <c r="AE84" s="341"/>
      <c r="AF84" s="409" t="s">
        <v>1208</v>
      </c>
      <c r="AG84" s="622" t="str">
        <f>IF(COUNTBLANK(AM79:AM80)=0,IF(AM79&gt;AM80,AG79,AG80),"-")</f>
        <v>-</v>
      </c>
      <c r="AL84" s="410"/>
      <c r="AM84" s="411"/>
      <c r="AN84" s="341"/>
    </row>
    <row r="85" ht="27.0" customHeight="1">
      <c r="A85" s="341"/>
      <c r="B85" s="105" t="s">
        <v>1209</v>
      </c>
      <c r="C85" s="476" t="str">
        <f>IF(COUNTBLANK(I79:I80)=0,IF(I79&gt;I80,C80,C79),"-")</f>
        <v>-</v>
      </c>
      <c r="H85" s="412"/>
      <c r="I85" s="228"/>
      <c r="J85" s="341"/>
      <c r="K85" s="341"/>
      <c r="L85" s="110" t="s">
        <v>1210</v>
      </c>
      <c r="M85" s="476" t="str">
        <f>IF(COUNTBLANK(S79:S80)=0,IF(S79&gt;S80,M80,M79),"-")</f>
        <v>-</v>
      </c>
      <c r="R85" s="412"/>
      <c r="S85" s="413"/>
      <c r="T85" s="341"/>
      <c r="U85" s="341"/>
      <c r="V85" s="112" t="s">
        <v>1211</v>
      </c>
      <c r="W85" s="476" t="str">
        <f>IF(COUNTBLANK(AC79:AC80)=0,IF(AC79&gt;AC80,W80,W79),"-")</f>
        <v>-</v>
      </c>
      <c r="AB85" s="412"/>
      <c r="AC85" s="414"/>
      <c r="AD85" s="341"/>
      <c r="AE85" s="341"/>
      <c r="AF85" s="114" t="s">
        <v>1212</v>
      </c>
      <c r="AG85" s="476" t="str">
        <f>IF(COUNTBLANK(AM79:AM80)=0,IF(AM79&gt;AM80,AG80,AG79),"-")</f>
        <v>-</v>
      </c>
      <c r="AL85" s="412"/>
      <c r="AM85" s="415"/>
      <c r="AN85" s="341"/>
    </row>
    <row r="86" ht="27.0" customHeight="1">
      <c r="A86" s="341"/>
      <c r="B86" s="416" t="s">
        <v>1213</v>
      </c>
      <c r="C86" s="623" t="str">
        <f>IF(COUNTBLANK(I73:I76)=0,IF(I75&gt;I76,C76,C75),"-")</f>
        <v>-</v>
      </c>
      <c r="D86" s="170"/>
      <c r="E86" s="170"/>
      <c r="F86" s="170"/>
      <c r="G86" s="170"/>
      <c r="H86" s="417"/>
      <c r="I86" s="238"/>
      <c r="J86" s="341"/>
      <c r="K86" s="341"/>
      <c r="L86" s="418" t="s">
        <v>1214</v>
      </c>
      <c r="M86" s="624" t="str">
        <f>IF(COUNTBLANK(S73:S76)=0,IF(S75&gt;S76,M76,M75),"-")</f>
        <v>-</v>
      </c>
      <c r="N86" s="123"/>
      <c r="O86" s="123"/>
      <c r="P86" s="123"/>
      <c r="Q86" s="123"/>
      <c r="R86" s="419"/>
      <c r="S86" s="420"/>
      <c r="T86" s="341"/>
      <c r="U86" s="341"/>
      <c r="V86" s="421" t="s">
        <v>1215</v>
      </c>
      <c r="W86" s="625" t="str">
        <f>IF(COUNTBLANK(AC73:AC76)=0,IF(AC75&gt;AC76,W76,W75),"-")</f>
        <v>-</v>
      </c>
      <c r="X86" s="129"/>
      <c r="Y86" s="129"/>
      <c r="Z86" s="129"/>
      <c r="AA86" s="129"/>
      <c r="AB86" s="422"/>
      <c r="AC86" s="423"/>
      <c r="AD86" s="341"/>
      <c r="AE86" s="341"/>
      <c r="AF86" s="424" t="s">
        <v>1216</v>
      </c>
      <c r="AG86" s="626" t="str">
        <f>IF(COUNTBLANK(AM73:AM76)=0,IF(AM75&gt;AM76,AG76,AG75),"-")</f>
        <v>-</v>
      </c>
      <c r="AH86" s="175"/>
      <c r="AI86" s="175"/>
      <c r="AJ86" s="175"/>
      <c r="AK86" s="175"/>
      <c r="AL86" s="425"/>
      <c r="AM86" s="426"/>
      <c r="AN86" s="341"/>
    </row>
    <row r="87" ht="27.0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</row>
    <row r="88" ht="27.0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</row>
    <row r="89" ht="27.0" customHeight="1">
      <c r="A89" s="38" t="s">
        <v>1217</v>
      </c>
    </row>
    <row r="90" ht="27.0" customHeight="1">
      <c r="A90" s="429"/>
      <c r="B90" s="429"/>
      <c r="C90" s="429"/>
      <c r="D90" s="429"/>
      <c r="E90" s="429"/>
      <c r="F90" s="429"/>
      <c r="G90" s="429"/>
      <c r="H90" s="341"/>
      <c r="I90" s="341"/>
      <c r="J90" s="341"/>
      <c r="K90" s="341"/>
      <c r="L90" s="341"/>
      <c r="M90" s="341"/>
      <c r="N90" s="429"/>
      <c r="O90" s="429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9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</row>
    <row r="91" ht="13.5" customHeight="1">
      <c r="A91" s="429"/>
      <c r="B91" s="315" t="s">
        <v>197</v>
      </c>
      <c r="C91" s="430"/>
      <c r="D91" s="430"/>
      <c r="E91" s="430"/>
      <c r="F91" s="430"/>
      <c r="G91" s="430"/>
      <c r="H91" s="317" t="s">
        <v>300</v>
      </c>
      <c r="I91" s="318"/>
      <c r="J91" s="341"/>
      <c r="K91" s="341"/>
      <c r="L91" s="341"/>
      <c r="M91" s="341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</row>
    <row r="92" ht="13.5" customHeight="1">
      <c r="A92" s="431" t="s">
        <v>1218</v>
      </c>
      <c r="B92" s="319">
        <v>33.0</v>
      </c>
      <c r="C92" s="476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1"/>
      <c r="H92" s="432"/>
      <c r="I92" s="320"/>
      <c r="J92" s="341"/>
      <c r="K92" s="341"/>
      <c r="L92" s="341"/>
      <c r="M92" s="341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</row>
    <row r="93" ht="13.5" customHeight="1">
      <c r="B93" s="321"/>
      <c r="G93" s="261"/>
      <c r="I93" s="322"/>
      <c r="J93" s="341"/>
      <c r="K93" s="341"/>
      <c r="L93" s="341"/>
      <c r="M93" s="341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</row>
    <row r="94" ht="13.5" customHeight="1">
      <c r="A94" s="431" t="s">
        <v>1219</v>
      </c>
      <c r="B94" s="321"/>
      <c r="C94" s="477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1"/>
      <c r="H94" s="433"/>
      <c r="I94" s="325"/>
      <c r="J94" s="434"/>
      <c r="K94" s="435"/>
      <c r="L94" s="254" t="s">
        <v>81</v>
      </c>
      <c r="M94" s="436"/>
      <c r="N94" s="436"/>
      <c r="O94" s="436"/>
      <c r="P94" s="436"/>
      <c r="Q94" s="436"/>
      <c r="R94" s="256" t="s">
        <v>82</v>
      </c>
      <c r="S94" s="257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</row>
    <row r="95" ht="13.5" customHeight="1">
      <c r="B95" s="327"/>
      <c r="C95" s="328"/>
      <c r="D95" s="328"/>
      <c r="E95" s="328"/>
      <c r="F95" s="328"/>
      <c r="G95" s="329"/>
      <c r="H95" s="328"/>
      <c r="I95" s="330"/>
      <c r="J95" s="437"/>
      <c r="K95" s="438"/>
      <c r="L95" s="260">
        <v>36.0</v>
      </c>
      <c r="M95" s="476" t="str">
        <f>IF(COUNTBLANK(I92:I95)=2,IF(I92&gt;I94,C92,C94),"")</f>
        <v/>
      </c>
      <c r="Q95" s="261"/>
      <c r="R95" s="432"/>
      <c r="S95" s="263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</row>
    <row r="96" ht="13.5" customHeight="1">
      <c r="A96" s="429"/>
      <c r="B96" s="429"/>
      <c r="C96" s="429"/>
      <c r="D96" s="429"/>
      <c r="E96" s="429"/>
      <c r="F96" s="429"/>
      <c r="G96" s="429"/>
      <c r="H96" s="341"/>
      <c r="I96" s="341"/>
      <c r="J96" s="437"/>
      <c r="K96" s="439"/>
      <c r="L96" s="261"/>
      <c r="Q96" s="261"/>
      <c r="S96" s="25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</row>
    <row r="97" ht="13.5" customHeight="1">
      <c r="A97" s="429"/>
      <c r="B97" s="315" t="s">
        <v>197</v>
      </c>
      <c r="C97" s="430"/>
      <c r="D97" s="430"/>
      <c r="E97" s="430"/>
      <c r="F97" s="430"/>
      <c r="G97" s="430"/>
      <c r="H97" s="317" t="str">
        <f>H91</f>
        <v>08H00 - 09H30</v>
      </c>
      <c r="I97" s="318"/>
      <c r="J97" s="437"/>
      <c r="K97" s="438"/>
      <c r="L97" s="261"/>
      <c r="M97" s="478" t="str">
        <f>IF(COUNTBLANK(I98:I101)=2,IF(I98&gt;I100,C98,C100),"")</f>
        <v/>
      </c>
      <c r="Q97" s="261"/>
      <c r="R97" s="440"/>
      <c r="S97" s="265"/>
      <c r="T97" s="441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</row>
    <row r="98" ht="13.5" customHeight="1">
      <c r="A98" s="431" t="s">
        <v>1220</v>
      </c>
      <c r="B98" s="319">
        <v>35.0</v>
      </c>
      <c r="C98" s="476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1"/>
      <c r="H98" s="432"/>
      <c r="I98" s="320"/>
      <c r="J98" s="437"/>
      <c r="K98" s="438"/>
      <c r="L98" s="272"/>
      <c r="M98" s="273"/>
      <c r="N98" s="273"/>
      <c r="O98" s="273"/>
      <c r="P98" s="273"/>
      <c r="Q98" s="272"/>
      <c r="R98" s="273"/>
      <c r="S98" s="274"/>
      <c r="T98" s="442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</row>
    <row r="99" ht="13.5" customHeight="1">
      <c r="B99" s="321"/>
      <c r="G99" s="261"/>
      <c r="I99" s="322"/>
      <c r="J99" s="443"/>
      <c r="K99" s="341"/>
      <c r="L99" s="341"/>
      <c r="M99" s="341"/>
      <c r="N99" s="429"/>
      <c r="O99" s="429"/>
      <c r="P99" s="429"/>
      <c r="Q99" s="429"/>
      <c r="R99" s="429"/>
      <c r="S99" s="429"/>
      <c r="T99" s="442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</row>
    <row r="100" ht="13.5" customHeight="1">
      <c r="A100" s="431" t="s">
        <v>1221</v>
      </c>
      <c r="B100" s="321"/>
      <c r="C100" s="477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1"/>
      <c r="H100" s="433"/>
      <c r="I100" s="325"/>
      <c r="J100" s="341"/>
      <c r="K100" s="341"/>
      <c r="L100" s="341"/>
      <c r="M100" s="341"/>
      <c r="N100" s="429"/>
      <c r="O100" s="429"/>
      <c r="P100" s="429"/>
      <c r="Q100" s="429"/>
      <c r="R100" s="429"/>
      <c r="S100" s="429"/>
      <c r="T100" s="442"/>
      <c r="U100" s="341"/>
      <c r="V100" s="267" t="s">
        <v>85</v>
      </c>
      <c r="W100" s="268"/>
      <c r="X100" s="268"/>
      <c r="Y100" s="268"/>
      <c r="Z100" s="268"/>
      <c r="AA100" s="268"/>
      <c r="AB100" s="270" t="s">
        <v>86</v>
      </c>
      <c r="AC100" s="271"/>
      <c r="AD100" s="429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</row>
    <row r="101" ht="13.5" customHeight="1">
      <c r="B101" s="327"/>
      <c r="C101" s="328"/>
      <c r="D101" s="328"/>
      <c r="E101" s="328"/>
      <c r="F101" s="328"/>
      <c r="G101" s="329"/>
      <c r="H101" s="328"/>
      <c r="I101" s="330"/>
      <c r="J101" s="341"/>
      <c r="K101" s="341"/>
      <c r="L101" s="341"/>
      <c r="M101" s="341"/>
      <c r="N101" s="429"/>
      <c r="O101" s="429"/>
      <c r="P101" s="429"/>
      <c r="Q101" s="429"/>
      <c r="R101" s="429"/>
      <c r="S101" s="429"/>
      <c r="T101" s="442"/>
      <c r="U101" s="341"/>
      <c r="V101" s="276">
        <v>27.0</v>
      </c>
      <c r="W101" s="457" t="str">
        <f>IF(COUNTBLANK(S95:S98)=2,IF(S95&gt;S97,M95,M97),"")</f>
        <v/>
      </c>
      <c r="AA101" s="261"/>
      <c r="AB101" s="432"/>
      <c r="AC101" s="278"/>
      <c r="AD101" s="429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</row>
    <row r="102" ht="13.5" customHeight="1">
      <c r="A102" s="429"/>
      <c r="B102" s="429"/>
      <c r="C102" s="429"/>
      <c r="D102" s="429"/>
      <c r="E102" s="429"/>
      <c r="F102" s="429"/>
      <c r="G102" s="429"/>
      <c r="H102" s="341"/>
      <c r="I102" s="341"/>
      <c r="J102" s="341"/>
      <c r="K102" s="341"/>
      <c r="L102" s="341"/>
      <c r="M102" s="341"/>
      <c r="N102" s="429"/>
      <c r="O102" s="429"/>
      <c r="P102" s="429"/>
      <c r="Q102" s="429"/>
      <c r="R102" s="429"/>
      <c r="S102" s="429"/>
      <c r="T102" s="442"/>
      <c r="U102" s="444"/>
      <c r="V102" s="280"/>
      <c r="AA102" s="261"/>
      <c r="AC102" s="281"/>
      <c r="AD102" s="429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</row>
    <row r="103" ht="13.5" customHeight="1">
      <c r="A103" s="429"/>
      <c r="B103" s="315" t="s">
        <v>197</v>
      </c>
      <c r="C103" s="430"/>
      <c r="D103" s="430"/>
      <c r="E103" s="430"/>
      <c r="F103" s="430"/>
      <c r="G103" s="430"/>
      <c r="H103" s="317" t="str">
        <f>H91</f>
        <v>08H00 - 09H30</v>
      </c>
      <c r="I103" s="318"/>
      <c r="J103" s="341"/>
      <c r="K103" s="341"/>
      <c r="L103" s="341"/>
      <c r="M103" s="341"/>
      <c r="N103" s="429"/>
      <c r="O103" s="429"/>
      <c r="P103" s="429"/>
      <c r="Q103" s="429"/>
      <c r="R103" s="429"/>
      <c r="S103" s="429"/>
      <c r="T103" s="442"/>
      <c r="U103" s="341"/>
      <c r="V103" s="280"/>
      <c r="W103" s="458" t="str">
        <f>IF(COUNTBLANK(S107:S110)=2,IF(S107&gt;S109,M107,M109),"")</f>
        <v/>
      </c>
      <c r="AA103" s="261"/>
      <c r="AB103" s="445"/>
      <c r="AC103" s="285"/>
      <c r="AD103" s="446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</row>
    <row r="104" ht="13.5" customHeight="1">
      <c r="A104" s="431" t="s">
        <v>1222</v>
      </c>
      <c r="B104" s="319">
        <v>39.0</v>
      </c>
      <c r="C104" s="476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1"/>
      <c r="H104" s="432"/>
      <c r="I104" s="320"/>
      <c r="J104" s="341"/>
      <c r="K104" s="341"/>
      <c r="L104" s="341"/>
      <c r="M104" s="341"/>
      <c r="N104" s="429"/>
      <c r="O104" s="429"/>
      <c r="P104" s="429"/>
      <c r="Q104" s="429"/>
      <c r="R104" s="429"/>
      <c r="S104" s="429"/>
      <c r="T104" s="442"/>
      <c r="U104" s="341"/>
      <c r="V104" s="287"/>
      <c r="W104" s="288"/>
      <c r="X104" s="288"/>
      <c r="Y104" s="288"/>
      <c r="Z104" s="288"/>
      <c r="AA104" s="289"/>
      <c r="AB104" s="288"/>
      <c r="AC104" s="290"/>
      <c r="AD104" s="447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</row>
    <row r="105" ht="13.5" customHeight="1">
      <c r="B105" s="321"/>
      <c r="G105" s="261"/>
      <c r="I105" s="322"/>
      <c r="J105" s="341"/>
      <c r="K105" s="341"/>
      <c r="L105" s="341"/>
      <c r="M105" s="341"/>
      <c r="N105" s="429"/>
      <c r="O105" s="429"/>
      <c r="P105" s="429"/>
      <c r="Q105" s="429"/>
      <c r="R105" s="429"/>
      <c r="S105" s="429"/>
      <c r="T105" s="442"/>
      <c r="U105" s="429"/>
      <c r="V105" s="429"/>
      <c r="W105" s="429"/>
      <c r="X105" s="429"/>
      <c r="Y105" s="429"/>
      <c r="Z105" s="479" t="s">
        <v>0</v>
      </c>
      <c r="AA105" s="429"/>
      <c r="AB105" s="429"/>
      <c r="AC105" s="429"/>
      <c r="AD105" s="447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</row>
    <row r="106" ht="13.5" customHeight="1">
      <c r="A106" s="431" t="s">
        <v>1223</v>
      </c>
      <c r="B106" s="321"/>
      <c r="C106" s="477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1"/>
      <c r="H106" s="433"/>
      <c r="I106" s="325"/>
      <c r="J106" s="434"/>
      <c r="K106" s="435"/>
      <c r="L106" s="254" t="s">
        <v>81</v>
      </c>
      <c r="M106" s="436"/>
      <c r="N106" s="436"/>
      <c r="O106" s="436"/>
      <c r="P106" s="436"/>
      <c r="Q106" s="436"/>
      <c r="R106" s="256" t="str">
        <f>R94</f>
        <v>10H15 - 11H45</v>
      </c>
      <c r="S106" s="257"/>
      <c r="T106" s="442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47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</row>
    <row r="107" ht="13.5" customHeight="1">
      <c r="B107" s="327"/>
      <c r="C107" s="328"/>
      <c r="D107" s="328"/>
      <c r="E107" s="328"/>
      <c r="F107" s="328"/>
      <c r="G107" s="329"/>
      <c r="H107" s="328"/>
      <c r="I107" s="330"/>
      <c r="J107" s="437"/>
      <c r="K107" s="438"/>
      <c r="L107" s="260">
        <v>35.0</v>
      </c>
      <c r="M107" s="476" t="str">
        <f>IF(COUNTBLANK(I104:I107)=2,IF(I104&gt;I106,C104,C106),"")</f>
        <v/>
      </c>
      <c r="Q107" s="261"/>
      <c r="R107" s="432"/>
      <c r="S107" s="263"/>
      <c r="T107" s="442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47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</row>
    <row r="108" ht="13.5" customHeight="1">
      <c r="A108" s="429"/>
      <c r="B108" s="429"/>
      <c r="C108" s="429"/>
      <c r="D108" s="429"/>
      <c r="E108" s="429"/>
      <c r="F108" s="429"/>
      <c r="G108" s="429"/>
      <c r="H108" s="341"/>
      <c r="I108" s="341"/>
      <c r="J108" s="437"/>
      <c r="K108" s="439"/>
      <c r="L108" s="261"/>
      <c r="Q108" s="261"/>
      <c r="S108" s="259"/>
      <c r="T108" s="448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47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</row>
    <row r="109" ht="13.5" customHeight="1">
      <c r="A109" s="429"/>
      <c r="B109" s="315" t="s">
        <v>197</v>
      </c>
      <c r="C109" s="430"/>
      <c r="D109" s="430"/>
      <c r="E109" s="430"/>
      <c r="F109" s="430"/>
      <c r="G109" s="430"/>
      <c r="H109" s="317" t="str">
        <f>H91</f>
        <v>08H00 - 09H30</v>
      </c>
      <c r="I109" s="318"/>
      <c r="J109" s="437"/>
      <c r="K109" s="438"/>
      <c r="L109" s="261"/>
      <c r="M109" s="478" t="str">
        <f>IF(COUNTBLANK(I110:I113)=2,IF(I110&gt;I112,C110,C112),"")</f>
        <v/>
      </c>
      <c r="Q109" s="261"/>
      <c r="R109" s="440"/>
      <c r="S109" s="265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47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</row>
    <row r="110" ht="13.5" customHeight="1">
      <c r="A110" s="431" t="s">
        <v>1224</v>
      </c>
      <c r="B110" s="319">
        <v>36.0</v>
      </c>
      <c r="C110" s="476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1"/>
      <c r="H110" s="432"/>
      <c r="I110" s="320"/>
      <c r="J110" s="437"/>
      <c r="K110" s="438"/>
      <c r="L110" s="272"/>
      <c r="M110" s="273"/>
      <c r="N110" s="273"/>
      <c r="O110" s="273"/>
      <c r="P110" s="273"/>
      <c r="Q110" s="272"/>
      <c r="R110" s="273"/>
      <c r="S110" s="274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47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</row>
    <row r="111" ht="13.5" customHeight="1">
      <c r="B111" s="321"/>
      <c r="G111" s="261"/>
      <c r="I111" s="322"/>
      <c r="J111" s="443"/>
      <c r="K111" s="341"/>
      <c r="L111" s="341"/>
      <c r="M111" s="341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47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</row>
    <row r="112" ht="13.5" customHeight="1">
      <c r="A112" s="431" t="s">
        <v>1225</v>
      </c>
      <c r="B112" s="321"/>
      <c r="C112" s="477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1"/>
      <c r="H112" s="433"/>
      <c r="I112" s="325"/>
      <c r="J112" s="341"/>
      <c r="K112" s="341"/>
      <c r="L112" s="341"/>
      <c r="M112" s="341"/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  <c r="AC112" s="429"/>
      <c r="AD112" s="447"/>
      <c r="AE112" s="449"/>
      <c r="AF112" s="296" t="s">
        <v>89</v>
      </c>
      <c r="AG112" s="450"/>
      <c r="AH112" s="450"/>
      <c r="AI112" s="450"/>
      <c r="AJ112" s="450"/>
      <c r="AK112" s="450"/>
      <c r="AL112" s="298" t="s">
        <v>90</v>
      </c>
      <c r="AM112" s="299"/>
      <c r="AN112" s="341"/>
    </row>
    <row r="113" ht="13.5" customHeight="1">
      <c r="B113" s="327"/>
      <c r="C113" s="328"/>
      <c r="D113" s="328"/>
      <c r="E113" s="328"/>
      <c r="F113" s="328"/>
      <c r="G113" s="329"/>
      <c r="H113" s="328"/>
      <c r="I113" s="330"/>
      <c r="J113" s="341"/>
      <c r="K113" s="341"/>
      <c r="L113" s="341"/>
      <c r="M113" s="341"/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47"/>
      <c r="AE113" s="449"/>
      <c r="AF113" s="260">
        <v>15.0</v>
      </c>
      <c r="AG113" s="457" t="str">
        <f>IF(COUNTBLANK(AC101:AC104)=2,IF(AC101&gt;AC103,W101,W103),"")</f>
        <v/>
      </c>
      <c r="AK113" s="261"/>
      <c r="AL113" s="432"/>
      <c r="AM113" s="301"/>
      <c r="AN113" s="341"/>
    </row>
    <row r="114" ht="13.5" customHeight="1">
      <c r="A114" s="429"/>
      <c r="B114" s="429"/>
      <c r="C114" s="429"/>
      <c r="D114" s="429"/>
      <c r="E114" s="429"/>
      <c r="F114" s="429"/>
      <c r="G114" s="429"/>
      <c r="H114" s="341"/>
      <c r="I114" s="341"/>
      <c r="J114" s="341"/>
      <c r="K114" s="341"/>
      <c r="L114" s="341"/>
      <c r="M114" s="341"/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47"/>
      <c r="AE114" s="451"/>
      <c r="AF114" s="261"/>
      <c r="AK114" s="261"/>
      <c r="AM114" s="303"/>
      <c r="AN114" s="341"/>
    </row>
    <row r="115" ht="13.5" customHeight="1">
      <c r="A115" s="429"/>
      <c r="B115" s="315" t="s">
        <v>197</v>
      </c>
      <c r="C115" s="430"/>
      <c r="D115" s="430"/>
      <c r="E115" s="430"/>
      <c r="F115" s="430"/>
      <c r="G115" s="430"/>
      <c r="H115" s="317" t="str">
        <f>H91</f>
        <v>08H00 - 09H30</v>
      </c>
      <c r="I115" s="318"/>
      <c r="J115" s="341"/>
      <c r="K115" s="341"/>
      <c r="L115" s="341"/>
      <c r="M115" s="341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  <c r="AA115" s="429"/>
      <c r="AB115" s="429"/>
      <c r="AC115" s="429"/>
      <c r="AD115" s="447"/>
      <c r="AE115" s="449"/>
      <c r="AF115" s="261"/>
      <c r="AG115" s="463" t="str">
        <f>IF(COUNTBLANK(AC125:AC128)=2,IF(AC125&gt;AC127,W125,W127),"")</f>
        <v/>
      </c>
      <c r="AK115" s="261"/>
      <c r="AL115" s="452"/>
      <c r="AM115" s="306"/>
      <c r="AN115" s="341"/>
    </row>
    <row r="116" ht="13.5" customHeight="1">
      <c r="A116" s="431" t="s">
        <v>1226</v>
      </c>
      <c r="B116" s="319">
        <v>40.0</v>
      </c>
      <c r="C116" s="476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1"/>
      <c r="H116" s="432"/>
      <c r="I116" s="320"/>
      <c r="J116" s="341"/>
      <c r="K116" s="341"/>
      <c r="L116" s="341"/>
      <c r="M116" s="341"/>
      <c r="N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  <c r="AA116" s="429"/>
      <c r="AB116" s="429"/>
      <c r="AC116" s="429"/>
      <c r="AD116" s="447"/>
      <c r="AE116" s="449"/>
      <c r="AF116" s="307"/>
      <c r="AG116" s="308"/>
      <c r="AH116" s="308"/>
      <c r="AI116" s="308"/>
      <c r="AJ116" s="308"/>
      <c r="AK116" s="307"/>
      <c r="AL116" s="308"/>
      <c r="AM116" s="299"/>
      <c r="AN116" s="341"/>
    </row>
    <row r="117" ht="13.5" customHeight="1">
      <c r="B117" s="321"/>
      <c r="G117" s="261"/>
      <c r="I117" s="322"/>
      <c r="J117" s="341"/>
      <c r="K117" s="341"/>
      <c r="L117" s="341"/>
      <c r="M117" s="341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47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</row>
    <row r="118" ht="13.5" customHeight="1">
      <c r="A118" s="431" t="s">
        <v>1227</v>
      </c>
      <c r="B118" s="321"/>
      <c r="C118" s="477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1"/>
      <c r="H118" s="433"/>
      <c r="I118" s="325"/>
      <c r="J118" s="434"/>
      <c r="K118" s="435"/>
      <c r="L118" s="254" t="s">
        <v>81</v>
      </c>
      <c r="M118" s="436"/>
      <c r="N118" s="436"/>
      <c r="O118" s="436"/>
      <c r="P118" s="436"/>
      <c r="Q118" s="436"/>
      <c r="R118" s="256" t="str">
        <f>R94</f>
        <v>10H15 - 11H45</v>
      </c>
      <c r="S118" s="257"/>
      <c r="T118" s="429"/>
      <c r="U118" s="429"/>
      <c r="V118" s="429"/>
      <c r="W118" s="429"/>
      <c r="X118" s="429"/>
      <c r="Y118" s="429"/>
      <c r="Z118" s="429"/>
      <c r="AA118" s="429"/>
      <c r="AB118" s="429"/>
      <c r="AC118" s="429"/>
      <c r="AD118" s="447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</row>
    <row r="119" ht="13.5" customHeight="1">
      <c r="B119" s="327"/>
      <c r="C119" s="328"/>
      <c r="D119" s="328"/>
      <c r="E119" s="328"/>
      <c r="F119" s="328"/>
      <c r="G119" s="329"/>
      <c r="H119" s="328"/>
      <c r="I119" s="330"/>
      <c r="J119" s="437"/>
      <c r="K119" s="438"/>
      <c r="L119" s="260">
        <v>34.0</v>
      </c>
      <c r="M119" s="476" t="str">
        <f>IF(COUNTBLANK(I116:I119)=2,IF(I116&gt;I118,C116,C118),"")</f>
        <v/>
      </c>
      <c r="Q119" s="261"/>
      <c r="R119" s="432"/>
      <c r="S119" s="263"/>
      <c r="T119" s="429"/>
      <c r="U119" s="429"/>
      <c r="V119" s="429"/>
      <c r="W119" s="429"/>
      <c r="X119" s="429"/>
      <c r="Y119" s="429"/>
      <c r="Z119" s="429"/>
      <c r="AA119" s="429"/>
      <c r="AB119" s="429"/>
      <c r="AC119" s="429"/>
      <c r="AD119" s="447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</row>
    <row r="120" ht="13.5" customHeight="1">
      <c r="A120" s="429"/>
      <c r="B120" s="429"/>
      <c r="C120" s="429"/>
      <c r="D120" s="429"/>
      <c r="E120" s="429"/>
      <c r="F120" s="429"/>
      <c r="G120" s="429"/>
      <c r="H120" s="341"/>
      <c r="I120" s="341"/>
      <c r="J120" s="437"/>
      <c r="K120" s="439"/>
      <c r="L120" s="261"/>
      <c r="Q120" s="261"/>
      <c r="S120" s="25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47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</row>
    <row r="121" ht="13.5" customHeight="1">
      <c r="A121" s="429"/>
      <c r="B121" s="315" t="s">
        <v>197</v>
      </c>
      <c r="C121" s="430"/>
      <c r="D121" s="430"/>
      <c r="E121" s="430"/>
      <c r="F121" s="430"/>
      <c r="G121" s="430"/>
      <c r="H121" s="317" t="str">
        <f>H91</f>
        <v>08H00 - 09H30</v>
      </c>
      <c r="I121" s="318"/>
      <c r="J121" s="437"/>
      <c r="K121" s="438"/>
      <c r="L121" s="261"/>
      <c r="M121" s="478" t="str">
        <f>IF(COUNTBLANK(I122:I125)=2,IF(I122&gt;I124,C122,C124),"")</f>
        <v/>
      </c>
      <c r="Q121" s="261"/>
      <c r="R121" s="440"/>
      <c r="S121" s="265"/>
      <c r="T121" s="441"/>
      <c r="U121" s="429"/>
      <c r="V121" s="429"/>
      <c r="W121" s="429"/>
      <c r="X121" s="429"/>
      <c r="Y121" s="429"/>
      <c r="Z121" s="429"/>
      <c r="AA121" s="429"/>
      <c r="AB121" s="429"/>
      <c r="AC121" s="429"/>
      <c r="AD121" s="447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</row>
    <row r="122" ht="13.5" customHeight="1">
      <c r="A122" s="431" t="s">
        <v>1228</v>
      </c>
      <c r="B122" s="319">
        <v>37.0</v>
      </c>
      <c r="C122" s="476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1"/>
      <c r="H122" s="432"/>
      <c r="I122" s="320"/>
      <c r="J122" s="437"/>
      <c r="K122" s="438"/>
      <c r="L122" s="272"/>
      <c r="M122" s="273"/>
      <c r="N122" s="273"/>
      <c r="O122" s="273"/>
      <c r="P122" s="273"/>
      <c r="Q122" s="272"/>
      <c r="R122" s="273"/>
      <c r="S122" s="274"/>
      <c r="T122" s="442"/>
      <c r="U122" s="429"/>
      <c r="V122" s="429"/>
      <c r="W122" s="429"/>
      <c r="X122" s="429"/>
      <c r="Y122" s="429"/>
      <c r="Z122" s="429"/>
      <c r="AA122" s="429"/>
      <c r="AB122" s="429"/>
      <c r="AC122" s="429"/>
      <c r="AD122" s="447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</row>
    <row r="123" ht="13.5" customHeight="1">
      <c r="B123" s="321"/>
      <c r="G123" s="261"/>
      <c r="I123" s="322"/>
      <c r="J123" s="443"/>
      <c r="K123" s="341"/>
      <c r="L123" s="341"/>
      <c r="M123" s="341"/>
      <c r="N123" s="429"/>
      <c r="O123" s="429"/>
      <c r="P123" s="429"/>
      <c r="Q123" s="429"/>
      <c r="R123" s="429"/>
      <c r="S123" s="429"/>
      <c r="T123" s="442"/>
      <c r="U123" s="429"/>
      <c r="V123" s="429"/>
      <c r="W123" s="429"/>
      <c r="X123" s="429"/>
      <c r="Y123" s="429"/>
      <c r="Z123" s="429"/>
      <c r="AA123" s="429"/>
      <c r="AB123" s="429"/>
      <c r="AC123" s="429"/>
      <c r="AD123" s="447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</row>
    <row r="124" ht="13.5" customHeight="1">
      <c r="A124" s="431" t="s">
        <v>1229</v>
      </c>
      <c r="B124" s="321"/>
      <c r="C124" s="477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1"/>
      <c r="H124" s="433"/>
      <c r="I124" s="325"/>
      <c r="J124" s="341"/>
      <c r="K124" s="341"/>
      <c r="L124" s="341"/>
      <c r="M124" s="341"/>
      <c r="N124" s="429"/>
      <c r="O124" s="429"/>
      <c r="P124" s="429"/>
      <c r="Q124" s="429"/>
      <c r="R124" s="429"/>
      <c r="S124" s="429"/>
      <c r="T124" s="442"/>
      <c r="U124" s="341"/>
      <c r="V124" s="267" t="s">
        <v>85</v>
      </c>
      <c r="W124" s="268"/>
      <c r="X124" s="268"/>
      <c r="Y124" s="268"/>
      <c r="Z124" s="268"/>
      <c r="AA124" s="268"/>
      <c r="AB124" s="270" t="str">
        <f>AB100</f>
        <v>13H30 - 15H00</v>
      </c>
      <c r="AC124" s="271"/>
      <c r="AD124" s="447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</row>
    <row r="125" ht="13.5" customHeight="1">
      <c r="B125" s="327"/>
      <c r="C125" s="328"/>
      <c r="D125" s="328"/>
      <c r="E125" s="328"/>
      <c r="F125" s="328"/>
      <c r="G125" s="329"/>
      <c r="H125" s="328"/>
      <c r="I125" s="330"/>
      <c r="J125" s="341"/>
      <c r="K125" s="341"/>
      <c r="L125" s="341"/>
      <c r="M125" s="341"/>
      <c r="N125" s="429"/>
      <c r="O125" s="429"/>
      <c r="P125" s="429"/>
      <c r="Q125" s="429"/>
      <c r="R125" s="429"/>
      <c r="S125" s="429"/>
      <c r="T125" s="442"/>
      <c r="U125" s="341"/>
      <c r="V125" s="276">
        <v>28.0</v>
      </c>
      <c r="W125" s="457" t="str">
        <f>IF(COUNTBLANK(S119:S122)=2,IF(S119&gt;S121,M119,M121),"")</f>
        <v/>
      </c>
      <c r="AA125" s="261"/>
      <c r="AB125" s="432"/>
      <c r="AC125" s="278"/>
      <c r="AD125" s="447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</row>
    <row r="126" ht="13.5" customHeight="1">
      <c r="A126" s="429"/>
      <c r="B126" s="429"/>
      <c r="C126" s="429"/>
      <c r="D126" s="429"/>
      <c r="E126" s="429"/>
      <c r="F126" s="429"/>
      <c r="G126" s="429"/>
      <c r="H126" s="341"/>
      <c r="I126" s="341"/>
      <c r="J126" s="341"/>
      <c r="K126" s="341"/>
      <c r="L126" s="341"/>
      <c r="M126" s="341"/>
      <c r="N126" s="429"/>
      <c r="O126" s="429"/>
      <c r="P126" s="429"/>
      <c r="Q126" s="429"/>
      <c r="R126" s="429"/>
      <c r="S126" s="429"/>
      <c r="T126" s="442"/>
      <c r="U126" s="444"/>
      <c r="V126" s="280"/>
      <c r="AA126" s="261"/>
      <c r="AC126" s="281"/>
      <c r="AD126" s="453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</row>
    <row r="127" ht="13.5" customHeight="1">
      <c r="A127" s="429"/>
      <c r="B127" s="315" t="s">
        <v>197</v>
      </c>
      <c r="C127" s="430"/>
      <c r="D127" s="430"/>
      <c r="E127" s="430"/>
      <c r="F127" s="430"/>
      <c r="G127" s="430"/>
      <c r="H127" s="317" t="str">
        <f>H91</f>
        <v>08H00 - 09H30</v>
      </c>
      <c r="I127" s="318"/>
      <c r="J127" s="341"/>
      <c r="K127" s="429"/>
      <c r="L127" s="429"/>
      <c r="M127" s="429"/>
      <c r="N127" s="429"/>
      <c r="O127" s="429"/>
      <c r="P127" s="429"/>
      <c r="Q127" s="429"/>
      <c r="R127" s="429"/>
      <c r="S127" s="429"/>
      <c r="T127" s="454"/>
      <c r="U127" s="341"/>
      <c r="V127" s="280"/>
      <c r="W127" s="458" t="str">
        <f>IF(COUNTBLANK(S131:S134)=2,IF(S131&gt;S133,M131,M133),"")</f>
        <v/>
      </c>
      <c r="AA127" s="261"/>
      <c r="AB127" s="445"/>
      <c r="AC127" s="285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</row>
    <row r="128" ht="13.5" customHeight="1">
      <c r="A128" s="431" t="s">
        <v>1230</v>
      </c>
      <c r="B128" s="319">
        <v>38.0</v>
      </c>
      <c r="C128" s="476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1"/>
      <c r="H128" s="432"/>
      <c r="I128" s="320"/>
      <c r="J128" s="431"/>
      <c r="K128" s="429"/>
      <c r="L128" s="429"/>
      <c r="M128" s="429"/>
      <c r="N128" s="429"/>
      <c r="O128" s="429"/>
      <c r="P128" s="429"/>
      <c r="Q128" s="429"/>
      <c r="R128" s="429"/>
      <c r="S128" s="429"/>
      <c r="T128" s="454"/>
      <c r="U128" s="341"/>
      <c r="V128" s="287"/>
      <c r="W128" s="288"/>
      <c r="X128" s="288"/>
      <c r="Y128" s="288"/>
      <c r="Z128" s="288"/>
      <c r="AA128" s="289"/>
      <c r="AB128" s="288"/>
      <c r="AC128" s="290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</row>
    <row r="129" ht="13.5" customHeight="1">
      <c r="B129" s="321"/>
      <c r="G129" s="261"/>
      <c r="I129" s="322"/>
      <c r="J129" s="341"/>
      <c r="K129" s="341"/>
      <c r="L129" s="429"/>
      <c r="M129" s="429"/>
      <c r="N129" s="429"/>
      <c r="O129" s="429"/>
      <c r="P129" s="429"/>
      <c r="Q129" s="429"/>
      <c r="R129" s="429"/>
      <c r="S129" s="429"/>
      <c r="T129" s="454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</row>
    <row r="130" ht="13.5" customHeight="1">
      <c r="A130" s="431" t="s">
        <v>1231</v>
      </c>
      <c r="B130" s="321"/>
      <c r="C130" s="477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1"/>
      <c r="H130" s="433"/>
      <c r="I130" s="325"/>
      <c r="J130" s="434"/>
      <c r="K130" s="435"/>
      <c r="L130" s="254" t="s">
        <v>81</v>
      </c>
      <c r="M130" s="436"/>
      <c r="N130" s="436"/>
      <c r="O130" s="436"/>
      <c r="P130" s="436"/>
      <c r="Q130" s="436"/>
      <c r="R130" s="256" t="str">
        <f>R94</f>
        <v>10H15 - 11H45</v>
      </c>
      <c r="S130" s="257"/>
      <c r="T130" s="454"/>
      <c r="U130" s="429"/>
      <c r="V130" s="429"/>
      <c r="W130" s="429"/>
      <c r="X130" s="429"/>
      <c r="Y130" s="429"/>
      <c r="Z130" s="429"/>
      <c r="AA130" s="429"/>
      <c r="AB130" s="429"/>
      <c r="AC130" s="429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</row>
    <row r="131" ht="13.5" customHeight="1">
      <c r="B131" s="327"/>
      <c r="C131" s="328"/>
      <c r="D131" s="328"/>
      <c r="E131" s="328"/>
      <c r="F131" s="328"/>
      <c r="G131" s="329"/>
      <c r="H131" s="328"/>
      <c r="I131" s="330"/>
      <c r="J131" s="437"/>
      <c r="K131" s="438"/>
      <c r="L131" s="260">
        <v>33.0</v>
      </c>
      <c r="M131" s="476" t="str">
        <f>IF(COUNTBLANK(I128:I131)=2,IF(I128&gt;I130,C128,C130),"")</f>
        <v/>
      </c>
      <c r="Q131" s="261"/>
      <c r="R131" s="432"/>
      <c r="S131" s="263"/>
      <c r="T131" s="454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</row>
    <row r="132" ht="13.5" customHeight="1">
      <c r="A132" s="429"/>
      <c r="B132" s="429"/>
      <c r="C132" s="429"/>
      <c r="D132" s="429"/>
      <c r="E132" s="429"/>
      <c r="F132" s="429"/>
      <c r="G132" s="429"/>
      <c r="H132" s="341"/>
      <c r="I132" s="341"/>
      <c r="J132" s="437"/>
      <c r="K132" s="439"/>
      <c r="L132" s="261"/>
      <c r="Q132" s="261"/>
      <c r="S132" s="259"/>
      <c r="T132" s="455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341"/>
      <c r="AE132" s="341"/>
      <c r="AF132" s="341"/>
      <c r="AG132" s="341"/>
      <c r="AH132" s="341"/>
      <c r="AI132" s="352"/>
      <c r="AJ132" s="341"/>
      <c r="AK132" s="341"/>
      <c r="AL132" s="341"/>
      <c r="AM132" s="341"/>
      <c r="AN132" s="341"/>
    </row>
    <row r="133" ht="13.5" customHeight="1">
      <c r="A133" s="429"/>
      <c r="B133" s="315" t="s">
        <v>197</v>
      </c>
      <c r="C133" s="430"/>
      <c r="D133" s="430"/>
      <c r="E133" s="430"/>
      <c r="F133" s="430"/>
      <c r="G133" s="430"/>
      <c r="H133" s="317" t="str">
        <f>H91</f>
        <v>08H00 - 09H30</v>
      </c>
      <c r="I133" s="318"/>
      <c r="J133" s="437"/>
      <c r="K133" s="438"/>
      <c r="L133" s="261"/>
      <c r="M133" s="478" t="str">
        <f>IF(COUNTBLANK(I134:I137)=2,IF(I134&gt;I136,C134,C136),"")</f>
        <v/>
      </c>
      <c r="Q133" s="261"/>
      <c r="R133" s="440"/>
      <c r="S133" s="265"/>
      <c r="T133" s="341"/>
      <c r="U133" s="429"/>
      <c r="V133" s="429"/>
      <c r="W133" s="429"/>
      <c r="X133" s="429"/>
      <c r="Y133" s="429"/>
      <c r="Z133" s="429"/>
      <c r="AA133" s="429"/>
      <c r="AB133" s="429"/>
      <c r="AC133" s="429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</row>
    <row r="134" ht="13.5" customHeight="1">
      <c r="A134" s="431" t="s">
        <v>1232</v>
      </c>
      <c r="B134" s="319">
        <v>34.0</v>
      </c>
      <c r="C134" s="476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1"/>
      <c r="H134" s="432"/>
      <c r="I134" s="320"/>
      <c r="J134" s="437"/>
      <c r="K134" s="438"/>
      <c r="L134" s="272"/>
      <c r="M134" s="273"/>
      <c r="N134" s="273"/>
      <c r="O134" s="273"/>
      <c r="P134" s="273"/>
      <c r="Q134" s="272"/>
      <c r="R134" s="273"/>
      <c r="S134" s="274"/>
      <c r="T134" s="341"/>
      <c r="U134" s="429"/>
      <c r="V134" s="429"/>
      <c r="W134" s="429"/>
      <c r="X134" s="429"/>
      <c r="Y134" s="429"/>
      <c r="Z134" s="429"/>
      <c r="AA134" s="429"/>
      <c r="AB134" s="429"/>
      <c r="AC134" s="429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</row>
    <row r="135" ht="13.5" customHeight="1">
      <c r="B135" s="321"/>
      <c r="G135" s="261"/>
      <c r="I135" s="322"/>
      <c r="J135" s="443"/>
      <c r="K135" s="341"/>
      <c r="L135" s="429"/>
      <c r="M135" s="429"/>
      <c r="N135" s="429"/>
      <c r="O135" s="429"/>
      <c r="P135" s="429"/>
      <c r="Q135" s="429"/>
      <c r="R135" s="429"/>
      <c r="S135" s="429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</row>
    <row r="136" ht="13.5" customHeight="1">
      <c r="A136" s="431" t="s">
        <v>1233</v>
      </c>
      <c r="B136" s="321"/>
      <c r="C136" s="477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1"/>
      <c r="H136" s="433"/>
      <c r="I136" s="325"/>
      <c r="J136" s="341"/>
      <c r="K136" s="341"/>
      <c r="L136" s="429"/>
      <c r="M136" s="429"/>
      <c r="N136" s="429"/>
      <c r="O136" s="429"/>
      <c r="P136" s="429"/>
      <c r="Q136" s="429"/>
      <c r="R136" s="429"/>
      <c r="S136" s="429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341"/>
    </row>
    <row r="137" ht="13.5" customHeight="1">
      <c r="B137" s="327"/>
      <c r="C137" s="328"/>
      <c r="D137" s="328"/>
      <c r="E137" s="328"/>
      <c r="F137" s="328"/>
      <c r="G137" s="329"/>
      <c r="H137" s="328"/>
      <c r="I137" s="330"/>
      <c r="J137" s="431"/>
      <c r="K137" s="429"/>
      <c r="L137" s="429"/>
      <c r="M137" s="429"/>
      <c r="N137" s="429"/>
      <c r="O137" s="429"/>
      <c r="P137" s="429"/>
      <c r="Q137" s="429"/>
      <c r="R137" s="429"/>
      <c r="S137" s="429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341"/>
    </row>
    <row r="138" ht="27.0" customHeight="1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</row>
    <row r="139" ht="27.0" customHeight="1">
      <c r="A139" s="38" t="s">
        <v>1234</v>
      </c>
    </row>
    <row r="140" ht="27.0" customHeight="1">
      <c r="A140" s="429"/>
      <c r="B140" s="429"/>
      <c r="C140" s="429"/>
      <c r="D140" s="429"/>
      <c r="E140" s="429"/>
      <c r="F140" s="429"/>
      <c r="G140" s="429"/>
      <c r="H140" s="341"/>
      <c r="I140" s="341"/>
      <c r="J140" s="341"/>
      <c r="K140" s="341"/>
      <c r="L140" s="341"/>
      <c r="M140" s="341"/>
      <c r="N140" s="429"/>
      <c r="O140" s="429"/>
      <c r="P140" s="429"/>
      <c r="Q140" s="429"/>
      <c r="R140" s="429"/>
      <c r="S140" s="429"/>
      <c r="T140" s="429"/>
      <c r="U140" s="429"/>
      <c r="V140" s="429"/>
      <c r="W140" s="429"/>
      <c r="X140" s="429"/>
      <c r="Y140" s="429"/>
      <c r="Z140" s="429"/>
      <c r="AA140" s="429"/>
      <c r="AB140" s="429"/>
      <c r="AC140" s="429"/>
      <c r="AD140" s="429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</row>
    <row r="141" ht="13.5" customHeight="1">
      <c r="A141" s="429"/>
      <c r="B141" s="429"/>
      <c r="C141" s="429"/>
      <c r="D141" s="429"/>
      <c r="E141" s="429"/>
      <c r="F141" s="429"/>
      <c r="G141" s="429"/>
      <c r="H141" s="341"/>
      <c r="I141" s="341"/>
      <c r="J141" s="341"/>
      <c r="K141" s="435"/>
      <c r="L141" s="254" t="s">
        <v>81</v>
      </c>
      <c r="M141" s="436"/>
      <c r="N141" s="436"/>
      <c r="O141" s="436"/>
      <c r="P141" s="436"/>
      <c r="Q141" s="436"/>
      <c r="R141" s="256" t="s">
        <v>82</v>
      </c>
      <c r="S141" s="257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</row>
    <row r="142" ht="13.5" customHeight="1">
      <c r="A142" s="429"/>
      <c r="B142" s="429"/>
      <c r="C142" s="429"/>
      <c r="D142" s="429"/>
      <c r="E142" s="429"/>
      <c r="F142" s="429"/>
      <c r="G142" s="429"/>
      <c r="H142" s="341"/>
      <c r="I142" s="341"/>
      <c r="J142" s="431" t="s">
        <v>1235</v>
      </c>
      <c r="K142" s="259"/>
      <c r="L142" s="260">
        <v>37.0</v>
      </c>
      <c r="M142" s="476" t="str">
        <f>IFERROR(VLOOKUP(J142,$B$60:$G$63,2,FALSE),IFERROR(VLOOKUP(J142,$L$60:$Q$63,2,FALSE),IFERROR(VLOOKUP(J142,$V$60:$AA$63,2,FALSE),IFERROR(VLOOKUP(J142,$AF$60:$AK$63,2,FALSE),IFERROR(VLOOKUP(J142,$B$83:$G$86,2,FALSE),IFERROR(VLOOKUP(J142,$L$83:$Q$86,2,FALSE),IFERROR(VLOOKUP(J142,$V$83:$AA$86,2,FALSE),IFERROR(VLOOKUP(J142,$AF$83:$AK$86,2,FALSE),""))))))))</f>
        <v>-</v>
      </c>
      <c r="Q142" s="261"/>
      <c r="R142" s="432"/>
      <c r="S142" s="263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</row>
    <row r="143" ht="13.5" customHeight="1">
      <c r="A143" s="429"/>
      <c r="B143" s="429"/>
      <c r="C143" s="429"/>
      <c r="D143" s="429"/>
      <c r="E143" s="429"/>
      <c r="F143" s="429"/>
      <c r="G143" s="429"/>
      <c r="H143" s="341"/>
      <c r="I143" s="341"/>
      <c r="K143" s="259"/>
      <c r="L143" s="261"/>
      <c r="Q143" s="261"/>
      <c r="S143" s="259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</row>
    <row r="144" ht="13.5" customHeight="1">
      <c r="A144" s="429"/>
      <c r="B144" s="429"/>
      <c r="C144" s="429"/>
      <c r="D144" s="429"/>
      <c r="E144" s="429"/>
      <c r="F144" s="429"/>
      <c r="G144" s="429"/>
      <c r="H144" s="341"/>
      <c r="I144" s="341"/>
      <c r="J144" s="431" t="s">
        <v>1236</v>
      </c>
      <c r="K144" s="259"/>
      <c r="L144" s="261"/>
      <c r="M144" s="478" t="str">
        <f>IFERROR(VLOOKUP(J144,$B$60:$G$63,2,FALSE),IFERROR(VLOOKUP(J144,$L$60:$Q$63,2,FALSE),IFERROR(VLOOKUP(J144,$V$60:$AA$63,2,FALSE),IFERROR(VLOOKUP(J144,$AF$60:$AK$63,2,FALSE),IFERROR(VLOOKUP(J144,$B$83:$G$86,2,FALSE),IFERROR(VLOOKUP(J144,$L$83:$Q$86,2,FALSE),IFERROR(VLOOKUP(J144,$V$83:$AA$86,2,FALSE),IFERROR(VLOOKUP(J144,$AF$83:$AK$86,2,FALSE),""))))))))</f>
        <v>-</v>
      </c>
      <c r="Q144" s="261"/>
      <c r="R144" s="440"/>
      <c r="S144" s="265"/>
      <c r="T144" s="702"/>
      <c r="U144" s="341"/>
      <c r="V144" s="267" t="s">
        <v>85</v>
      </c>
      <c r="W144" s="268"/>
      <c r="X144" s="268"/>
      <c r="Y144" s="268"/>
      <c r="Z144" s="268"/>
      <c r="AA144" s="268"/>
      <c r="AB144" s="270" t="s">
        <v>86</v>
      </c>
      <c r="AC144" s="27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</row>
    <row r="145" ht="13.5" customHeight="1">
      <c r="A145" s="429"/>
      <c r="B145" s="429"/>
      <c r="C145" s="429"/>
      <c r="D145" s="429"/>
      <c r="E145" s="429"/>
      <c r="F145" s="429"/>
      <c r="G145" s="429"/>
      <c r="H145" s="341"/>
      <c r="I145" s="341"/>
      <c r="K145" s="259"/>
      <c r="L145" s="272"/>
      <c r="M145" s="273"/>
      <c r="N145" s="273"/>
      <c r="O145" s="273"/>
      <c r="P145" s="273"/>
      <c r="Q145" s="272"/>
      <c r="R145" s="273"/>
      <c r="S145" s="274"/>
      <c r="T145" s="454"/>
      <c r="U145" s="341"/>
      <c r="V145" s="276">
        <v>30.0</v>
      </c>
      <c r="W145" s="457" t="str">
        <f>IF(COUNTBLANK(S142:S145)=2,IF(S142&gt;S144,M142,M144),"")</f>
        <v/>
      </c>
      <c r="AA145" s="261"/>
      <c r="AB145" s="432"/>
      <c r="AC145" s="278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</row>
    <row r="146" ht="13.5" customHeight="1">
      <c r="A146" s="429"/>
      <c r="B146" s="429"/>
      <c r="C146" s="429"/>
      <c r="D146" s="429"/>
      <c r="E146" s="429"/>
      <c r="F146" s="429"/>
      <c r="G146" s="429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454"/>
      <c r="U146" s="444"/>
      <c r="V146" s="280"/>
      <c r="AA146" s="261"/>
      <c r="AC146" s="281"/>
      <c r="AD146" s="341"/>
      <c r="AE146" s="341"/>
      <c r="AF146" s="341"/>
      <c r="AG146" s="341"/>
      <c r="AH146" s="341"/>
      <c r="AI146" s="352"/>
      <c r="AJ146" s="341"/>
      <c r="AK146" s="341"/>
      <c r="AL146" s="341"/>
      <c r="AM146" s="341"/>
      <c r="AN146" s="341"/>
    </row>
    <row r="147" ht="13.5" customHeight="1">
      <c r="A147" s="429"/>
      <c r="B147" s="429"/>
      <c r="C147" s="429"/>
      <c r="D147" s="429"/>
      <c r="E147" s="429"/>
      <c r="F147" s="429"/>
      <c r="G147" s="429"/>
      <c r="H147" s="341"/>
      <c r="I147" s="341"/>
      <c r="J147" s="341"/>
      <c r="K147" s="435"/>
      <c r="L147" s="282" t="s">
        <v>81</v>
      </c>
      <c r="M147" s="436"/>
      <c r="N147" s="436"/>
      <c r="O147" s="436"/>
      <c r="P147" s="436"/>
      <c r="Q147" s="436"/>
      <c r="R147" s="256" t="str">
        <f>R141</f>
        <v>10H15 - 11H45</v>
      </c>
      <c r="S147" s="257"/>
      <c r="T147" s="454"/>
      <c r="U147" s="341"/>
      <c r="V147" s="280"/>
      <c r="W147" s="458" t="str">
        <f>IF(COUNTBLANK(S148:S151)=2,IF(S148&gt;S150,M148,M150),"")</f>
        <v/>
      </c>
      <c r="AA147" s="261"/>
      <c r="AB147" s="445"/>
      <c r="AC147" s="285"/>
      <c r="AD147" s="459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</row>
    <row r="148" ht="13.5" customHeight="1">
      <c r="A148" s="429"/>
      <c r="B148" s="429"/>
      <c r="C148" s="429"/>
      <c r="D148" s="429"/>
      <c r="E148" s="429"/>
      <c r="F148" s="429"/>
      <c r="G148" s="429"/>
      <c r="H148" s="341"/>
      <c r="I148" s="341"/>
      <c r="J148" s="431" t="s">
        <v>1237</v>
      </c>
      <c r="K148" s="259"/>
      <c r="L148" s="260">
        <v>38.0</v>
      </c>
      <c r="M148" s="476" t="str">
        <f>IFERROR(VLOOKUP(J148,$B$60:$G$63,2,FALSE),IFERROR(VLOOKUP(J148,$L$60:$Q$63,2,FALSE),IFERROR(VLOOKUP(J148,$V$60:$AA$63,2,FALSE),IFERROR(VLOOKUP(J148,$AF$60:$AK$63,2,FALSE),IFERROR(VLOOKUP(J148,$B$83:$G$86,2,FALSE),IFERROR(VLOOKUP(J148,$L$83:$Q$86,2,FALSE),IFERROR(VLOOKUP(J148,$V$83:$AA$86,2,FALSE),IFERROR(VLOOKUP(J148,$AF$83:$AK$86,2,FALSE),""))))))))</f>
        <v>-</v>
      </c>
      <c r="Q148" s="261"/>
      <c r="R148" s="432"/>
      <c r="S148" s="263"/>
      <c r="T148" s="454"/>
      <c r="U148" s="341"/>
      <c r="V148" s="287"/>
      <c r="W148" s="288"/>
      <c r="X148" s="288"/>
      <c r="Y148" s="288"/>
      <c r="Z148" s="288"/>
      <c r="AA148" s="289"/>
      <c r="AB148" s="288"/>
      <c r="AC148" s="290"/>
      <c r="AD148" s="29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</row>
    <row r="149" ht="13.5" customHeight="1">
      <c r="A149" s="429"/>
      <c r="B149" s="429"/>
      <c r="C149" s="429"/>
      <c r="D149" s="429"/>
      <c r="E149" s="429"/>
      <c r="F149" s="429"/>
      <c r="G149" s="429"/>
      <c r="H149" s="341"/>
      <c r="I149" s="341"/>
      <c r="K149" s="259"/>
      <c r="L149" s="261"/>
      <c r="Q149" s="261"/>
      <c r="S149" s="259"/>
      <c r="T149" s="455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460"/>
      <c r="AE149" s="341"/>
      <c r="AF149" s="461"/>
      <c r="AG149" s="461"/>
      <c r="AH149" s="461"/>
      <c r="AI149" s="461"/>
      <c r="AJ149" s="461"/>
      <c r="AK149" s="461"/>
      <c r="AL149" s="461"/>
      <c r="AM149" s="461"/>
      <c r="AN149" s="341"/>
    </row>
    <row r="150" ht="13.5" customHeight="1">
      <c r="A150" s="429"/>
      <c r="B150" s="429"/>
      <c r="C150" s="429"/>
      <c r="D150" s="429"/>
      <c r="E150" s="429"/>
      <c r="F150" s="429"/>
      <c r="G150" s="429"/>
      <c r="H150" s="341"/>
      <c r="I150" s="341"/>
      <c r="J150" s="431" t="s">
        <v>1238</v>
      </c>
      <c r="K150" s="259"/>
      <c r="L150" s="261"/>
      <c r="M150" s="478" t="str">
        <f>IFERROR(VLOOKUP(J150,$B$60:$G$63,2,FALSE),IFERROR(VLOOKUP(J150,$L$60:$Q$63,2,FALSE),IFERROR(VLOOKUP(J150,$V$60:$AA$63,2,FALSE),IFERROR(VLOOKUP(J150,$AF$60:$AK$63,2,FALSE),IFERROR(VLOOKUP(J150,$B$83:$G$86,2,FALSE),IFERROR(VLOOKUP(J150,$L$83:$Q$86,2,FALSE),IFERROR(VLOOKUP(J150,$V$83:$AA$86,2,FALSE),IFERROR(VLOOKUP(J150,$AF$83:$AK$86,2,FALSE),""))))))))</f>
        <v>-</v>
      </c>
      <c r="Q150" s="261"/>
      <c r="R150" s="440"/>
      <c r="S150" s="265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460"/>
      <c r="AE150" s="449"/>
      <c r="AF150" s="296" t="s">
        <v>89</v>
      </c>
      <c r="AG150" s="450"/>
      <c r="AH150" s="450"/>
      <c r="AI150" s="450"/>
      <c r="AJ150" s="450"/>
      <c r="AK150" s="450"/>
      <c r="AL150" s="298" t="s">
        <v>90</v>
      </c>
      <c r="AM150" s="299"/>
      <c r="AN150" s="341"/>
    </row>
    <row r="151" ht="13.5" customHeight="1">
      <c r="A151" s="429"/>
      <c r="B151" s="429"/>
      <c r="C151" s="429"/>
      <c r="D151" s="429"/>
      <c r="E151" s="429"/>
      <c r="F151" s="429"/>
      <c r="G151" s="429"/>
      <c r="H151" s="341"/>
      <c r="I151" s="341"/>
      <c r="K151" s="259"/>
      <c r="L151" s="272"/>
      <c r="M151" s="273"/>
      <c r="N151" s="273"/>
      <c r="O151" s="273"/>
      <c r="P151" s="273"/>
      <c r="Q151" s="272"/>
      <c r="R151" s="273"/>
      <c r="S151" s="274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460"/>
      <c r="AE151" s="449"/>
      <c r="AF151" s="260">
        <v>16.0</v>
      </c>
      <c r="AG151" s="457" t="str">
        <f>IF(COUNTBLANK(AC145:AC148)=2,IF(AC145&gt;AC147,W145,W147),"")</f>
        <v/>
      </c>
      <c r="AK151" s="261"/>
      <c r="AL151" s="432"/>
      <c r="AM151" s="301"/>
      <c r="AN151" s="341"/>
    </row>
    <row r="152" ht="13.5" customHeight="1">
      <c r="A152" s="429"/>
      <c r="B152" s="429"/>
      <c r="C152" s="429"/>
      <c r="D152" s="429"/>
      <c r="E152" s="429"/>
      <c r="F152" s="429"/>
      <c r="G152" s="429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460"/>
      <c r="AE152" s="451"/>
      <c r="AF152" s="261"/>
      <c r="AK152" s="261"/>
      <c r="AM152" s="303"/>
      <c r="AN152" s="341"/>
    </row>
    <row r="153" ht="13.5" customHeight="1">
      <c r="A153" s="429"/>
      <c r="B153" s="429"/>
      <c r="C153" s="429"/>
      <c r="D153" s="429"/>
      <c r="E153" s="429"/>
      <c r="F153" s="429"/>
      <c r="G153" s="429"/>
      <c r="H153" s="341"/>
      <c r="I153" s="341"/>
      <c r="J153" s="341"/>
      <c r="K153" s="435"/>
      <c r="L153" s="254" t="s">
        <v>81</v>
      </c>
      <c r="M153" s="436"/>
      <c r="N153" s="436"/>
      <c r="O153" s="436"/>
      <c r="P153" s="436"/>
      <c r="Q153" s="436"/>
      <c r="R153" s="256" t="str">
        <f>R141</f>
        <v>10H15 - 11H45</v>
      </c>
      <c r="S153" s="257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460"/>
      <c r="AE153" s="449"/>
      <c r="AF153" s="261"/>
      <c r="AG153" s="463" t="str">
        <f>IF(COUNTBLANK(AC157:AC160)=2,IF(AC157&gt;AC159,W157,W159),"")</f>
        <v/>
      </c>
      <c r="AK153" s="261"/>
      <c r="AL153" s="452"/>
      <c r="AM153" s="306"/>
      <c r="AN153" s="341"/>
    </row>
    <row r="154" ht="13.5" customHeight="1">
      <c r="A154" s="429"/>
      <c r="B154" s="429"/>
      <c r="C154" s="429"/>
      <c r="D154" s="429"/>
      <c r="E154" s="429"/>
      <c r="F154" s="429"/>
      <c r="G154" s="429"/>
      <c r="H154" s="341"/>
      <c r="I154" s="341"/>
      <c r="J154" s="431" t="s">
        <v>1239</v>
      </c>
      <c r="K154" s="259"/>
      <c r="L154" s="260">
        <v>39.0</v>
      </c>
      <c r="M154" s="476" t="str">
        <f>IFERROR(VLOOKUP(J154,$B$60:$G$63,2,FALSE),IFERROR(VLOOKUP(J154,$L$60:$Q$63,2,FALSE),IFERROR(VLOOKUP(J154,$V$60:$AA$63,2,FALSE),IFERROR(VLOOKUP(J154,$AF$60:$AK$63,2,FALSE),IFERROR(VLOOKUP(J154,$B$83:$G$86,2,FALSE),IFERROR(VLOOKUP(J154,$L$83:$Q$86,2,FALSE),IFERROR(VLOOKUP(J154,$V$83:$AA$86,2,FALSE),IFERROR(VLOOKUP(J154,$AF$83:$AK$86,2,FALSE),""))))))))</f>
        <v>-</v>
      </c>
      <c r="Q154" s="261"/>
      <c r="R154" s="432"/>
      <c r="S154" s="263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460"/>
      <c r="AE154" s="449"/>
      <c r="AF154" s="307"/>
      <c r="AG154" s="308"/>
      <c r="AH154" s="308"/>
      <c r="AI154" s="308"/>
      <c r="AJ154" s="308"/>
      <c r="AK154" s="307"/>
      <c r="AL154" s="308"/>
      <c r="AM154" s="299"/>
      <c r="AN154" s="341"/>
    </row>
    <row r="155" ht="13.5" customHeight="1">
      <c r="A155" s="429"/>
      <c r="B155" s="429"/>
      <c r="C155" s="429"/>
      <c r="D155" s="429"/>
      <c r="E155" s="429"/>
      <c r="F155" s="429"/>
      <c r="G155" s="429"/>
      <c r="H155" s="341"/>
      <c r="I155" s="341"/>
      <c r="K155" s="259"/>
      <c r="L155" s="261"/>
      <c r="Q155" s="261"/>
      <c r="S155" s="259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460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</row>
    <row r="156" ht="13.5" customHeight="1">
      <c r="A156" s="429"/>
      <c r="B156" s="429"/>
      <c r="C156" s="429"/>
      <c r="D156" s="429"/>
      <c r="E156" s="429"/>
      <c r="F156" s="429"/>
      <c r="G156" s="429"/>
      <c r="H156" s="341"/>
      <c r="I156" s="341"/>
      <c r="J156" s="431" t="s">
        <v>1240</v>
      </c>
      <c r="K156" s="259"/>
      <c r="L156" s="261"/>
      <c r="M156" s="478" t="str">
        <f>IFERROR(VLOOKUP(J156,$B$60:$G$63,2,FALSE),IFERROR(VLOOKUP(J156,$L$60:$Q$63,2,FALSE),IFERROR(VLOOKUP(J156,$V$60:$AA$63,2,FALSE),IFERROR(VLOOKUP(J156,$AF$60:$AK$63,2,FALSE),IFERROR(VLOOKUP(J156,$B$83:$G$86,2,FALSE),IFERROR(VLOOKUP(J156,$L$83:$Q$86,2,FALSE),IFERROR(VLOOKUP(J156,$V$83:$AA$86,2,FALSE),IFERROR(VLOOKUP(J156,$AF$83:$AK$86,2,FALSE),""))))))))</f>
        <v>-</v>
      </c>
      <c r="Q156" s="261"/>
      <c r="R156" s="440"/>
      <c r="S156" s="265"/>
      <c r="T156" s="702"/>
      <c r="U156" s="341"/>
      <c r="V156" s="267" t="s">
        <v>85</v>
      </c>
      <c r="W156" s="268"/>
      <c r="X156" s="268"/>
      <c r="Y156" s="268"/>
      <c r="Z156" s="268"/>
      <c r="AA156" s="268"/>
      <c r="AB156" s="270" t="str">
        <f>AB144</f>
        <v>13H30 - 15H00</v>
      </c>
      <c r="AC156" s="271"/>
      <c r="AD156" s="464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</row>
    <row r="157" ht="13.5" customHeight="1">
      <c r="A157" s="429"/>
      <c r="B157" s="429"/>
      <c r="C157" s="429"/>
      <c r="D157" s="429"/>
      <c r="E157" s="429"/>
      <c r="F157" s="429"/>
      <c r="G157" s="429"/>
      <c r="H157" s="341"/>
      <c r="I157" s="341"/>
      <c r="K157" s="259"/>
      <c r="L157" s="272"/>
      <c r="M157" s="273"/>
      <c r="N157" s="273"/>
      <c r="O157" s="273"/>
      <c r="P157" s="273"/>
      <c r="Q157" s="272"/>
      <c r="R157" s="273"/>
      <c r="S157" s="274"/>
      <c r="T157" s="454"/>
      <c r="U157" s="341"/>
      <c r="V157" s="276">
        <v>31.0</v>
      </c>
      <c r="W157" s="457" t="str">
        <f>IF(COUNTBLANK(S154:S157)=2,IF(S154&gt;S156,M154,M156),"")</f>
        <v/>
      </c>
      <c r="AA157" s="261"/>
      <c r="AB157" s="432"/>
      <c r="AC157" s="278"/>
      <c r="AD157" s="464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</row>
    <row r="158" ht="13.5" customHeight="1">
      <c r="A158" s="429"/>
      <c r="B158" s="429"/>
      <c r="C158" s="429"/>
      <c r="D158" s="429"/>
      <c r="E158" s="429"/>
      <c r="F158" s="429"/>
      <c r="G158" s="429"/>
      <c r="H158" s="341"/>
      <c r="I158" s="341"/>
      <c r="J158" s="341"/>
      <c r="K158" s="341"/>
      <c r="L158" s="352"/>
      <c r="M158" s="341"/>
      <c r="N158" s="341"/>
      <c r="O158" s="341"/>
      <c r="P158" s="341"/>
      <c r="Q158" s="341"/>
      <c r="R158" s="341"/>
      <c r="S158" s="341"/>
      <c r="T158" s="454"/>
      <c r="U158" s="444"/>
      <c r="V158" s="280"/>
      <c r="AA158" s="261"/>
      <c r="AC158" s="281"/>
      <c r="AD158" s="310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</row>
    <row r="159" ht="13.5" customHeight="1">
      <c r="A159" s="429"/>
      <c r="B159" s="429"/>
      <c r="C159" s="429"/>
      <c r="D159" s="429"/>
      <c r="E159" s="429"/>
      <c r="F159" s="429"/>
      <c r="G159" s="429"/>
      <c r="H159" s="341"/>
      <c r="I159" s="341"/>
      <c r="J159" s="341"/>
      <c r="K159" s="435"/>
      <c r="L159" s="254" t="s">
        <v>81</v>
      </c>
      <c r="M159" s="436"/>
      <c r="N159" s="436"/>
      <c r="O159" s="436"/>
      <c r="P159" s="436"/>
      <c r="Q159" s="436"/>
      <c r="R159" s="256" t="str">
        <f>R141</f>
        <v>10H15 - 11H45</v>
      </c>
      <c r="S159" s="257"/>
      <c r="T159" s="454"/>
      <c r="U159" s="341"/>
      <c r="V159" s="280"/>
      <c r="W159" s="458" t="str">
        <f>IF(COUNTBLANK(S160:S163)=2,IF(S160&gt;S162,M160,M162),"")</f>
        <v/>
      </c>
      <c r="AA159" s="261"/>
      <c r="AB159" s="445"/>
      <c r="AC159" s="285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</row>
    <row r="160" ht="13.5" customHeight="1">
      <c r="A160" s="429"/>
      <c r="B160" s="429"/>
      <c r="C160" s="429"/>
      <c r="D160" s="429"/>
      <c r="E160" s="429"/>
      <c r="F160" s="429"/>
      <c r="G160" s="429"/>
      <c r="H160" s="341"/>
      <c r="I160" s="341"/>
      <c r="J160" s="431" t="s">
        <v>1241</v>
      </c>
      <c r="K160" s="259"/>
      <c r="L160" s="260">
        <v>40.0</v>
      </c>
      <c r="M160" s="476" t="str">
        <f>IFERROR(VLOOKUP(J160,$B$60:$G$63,2,FALSE),IFERROR(VLOOKUP(J160,$L$60:$Q$63,2,FALSE),IFERROR(VLOOKUP(J160,$V$60:$AA$63,2,FALSE),IFERROR(VLOOKUP(J160,$AF$60:$AK$63,2,FALSE),IFERROR(VLOOKUP(J160,$B$83:$G$86,2,FALSE),IFERROR(VLOOKUP(J160,$L$83:$Q$86,2,FALSE),IFERROR(VLOOKUP(J160,$V$83:$AA$86,2,FALSE),IFERROR(VLOOKUP(J160,$AF$83:$AK$86,2,FALSE),""))))))))</f>
        <v>-</v>
      </c>
      <c r="Q160" s="261"/>
      <c r="R160" s="432"/>
      <c r="S160" s="263"/>
      <c r="T160" s="454"/>
      <c r="U160" s="341"/>
      <c r="V160" s="287"/>
      <c r="W160" s="288"/>
      <c r="X160" s="288"/>
      <c r="Y160" s="288"/>
      <c r="Z160" s="288"/>
      <c r="AA160" s="289"/>
      <c r="AB160" s="288"/>
      <c r="AC160" s="290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</row>
    <row r="161" ht="13.5" customHeight="1">
      <c r="A161" s="429"/>
      <c r="B161" s="429"/>
      <c r="C161" s="429"/>
      <c r="D161" s="429"/>
      <c r="E161" s="429"/>
      <c r="F161" s="429"/>
      <c r="G161" s="429"/>
      <c r="H161" s="341"/>
      <c r="I161" s="341"/>
      <c r="K161" s="259"/>
      <c r="L161" s="261"/>
      <c r="Q161" s="261"/>
      <c r="S161" s="259"/>
      <c r="T161" s="455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</row>
    <row r="162" ht="13.5" customHeight="1">
      <c r="A162" s="429"/>
      <c r="B162" s="429"/>
      <c r="C162" s="429"/>
      <c r="D162" s="429"/>
      <c r="E162" s="429"/>
      <c r="F162" s="429"/>
      <c r="G162" s="429"/>
      <c r="H162" s="341"/>
      <c r="I162" s="341"/>
      <c r="J162" s="431" t="s">
        <v>1242</v>
      </c>
      <c r="K162" s="259"/>
      <c r="L162" s="261"/>
      <c r="M162" s="478" t="str">
        <f>IFERROR(VLOOKUP(J162,$B$60:$G$63,2,FALSE),IFERROR(VLOOKUP(J162,$L$60:$Q$63,2,FALSE),IFERROR(VLOOKUP(J162,$V$60:$AA$63,2,FALSE),IFERROR(VLOOKUP(J162,$AF$60:$AK$63,2,FALSE),IFERROR(VLOOKUP(J162,$B$83:$G$86,2,FALSE),IFERROR(VLOOKUP(J162,$L$83:$Q$86,2,FALSE),IFERROR(VLOOKUP(J162,$V$83:$AA$86,2,FALSE),IFERROR(VLOOKUP(J162,$AF$83:$AK$86,2,FALSE),""))))))))</f>
        <v>-</v>
      </c>
      <c r="Q162" s="261"/>
      <c r="R162" s="440"/>
      <c r="S162" s="265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</row>
    <row r="163" ht="13.5" customHeight="1">
      <c r="A163" s="429"/>
      <c r="B163" s="429"/>
      <c r="C163" s="429"/>
      <c r="D163" s="429"/>
      <c r="E163" s="429"/>
      <c r="F163" s="429"/>
      <c r="G163" s="429"/>
      <c r="H163" s="341"/>
      <c r="I163" s="341"/>
      <c r="K163" s="259"/>
      <c r="L163" s="272"/>
      <c r="M163" s="273"/>
      <c r="N163" s="273"/>
      <c r="O163" s="273"/>
      <c r="P163" s="273"/>
      <c r="Q163" s="272"/>
      <c r="R163" s="273"/>
      <c r="S163" s="274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</row>
    <row r="164" ht="27.0" customHeight="1">
      <c r="A164" s="429"/>
      <c r="B164" s="429"/>
      <c r="C164" s="429"/>
      <c r="D164" s="429"/>
      <c r="E164" s="429"/>
      <c r="F164" s="429"/>
      <c r="G164" s="429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</row>
  </sheetData>
  <mergeCells count="609">
    <mergeCell ref="V13:W13"/>
    <mergeCell ref="X13:AB13"/>
    <mergeCell ref="V14:W14"/>
    <mergeCell ref="X14:AB14"/>
    <mergeCell ref="V15:W15"/>
    <mergeCell ref="X15:AB15"/>
    <mergeCell ref="I13:N13"/>
    <mergeCell ref="O13:S13"/>
    <mergeCell ref="G14:H14"/>
    <mergeCell ref="I14:N14"/>
    <mergeCell ref="O14:S14"/>
    <mergeCell ref="I15:N15"/>
    <mergeCell ref="O15:S15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8:W8"/>
    <mergeCell ref="V9:W9"/>
    <mergeCell ref="V10:W10"/>
    <mergeCell ref="X10:AB10"/>
    <mergeCell ref="V11:W11"/>
    <mergeCell ref="X11:AB11"/>
    <mergeCell ref="G8:H8"/>
    <mergeCell ref="I8:N8"/>
    <mergeCell ref="O8:S8"/>
    <mergeCell ref="X8:AB8"/>
    <mergeCell ref="I9:N9"/>
    <mergeCell ref="O9:S9"/>
    <mergeCell ref="X9:AB9"/>
    <mergeCell ref="G9:H9"/>
    <mergeCell ref="G10:H10"/>
    <mergeCell ref="I10:N10"/>
    <mergeCell ref="O10:S10"/>
    <mergeCell ref="G11:H11"/>
    <mergeCell ref="I11:N11"/>
    <mergeCell ref="O11:S11"/>
    <mergeCell ref="G12:H12"/>
    <mergeCell ref="I12:N12"/>
    <mergeCell ref="O12:S12"/>
    <mergeCell ref="V12:W12"/>
    <mergeCell ref="X12:AB12"/>
    <mergeCell ref="AC12:AD12"/>
    <mergeCell ref="G13:H13"/>
    <mergeCell ref="AC13:AD13"/>
    <mergeCell ref="G15:H15"/>
    <mergeCell ref="G16:H16"/>
    <mergeCell ref="I16:N16"/>
    <mergeCell ref="O16:S16"/>
    <mergeCell ref="V16:W16"/>
    <mergeCell ref="X16:AB16"/>
    <mergeCell ref="AC16:AH16"/>
    <mergeCell ref="V18:W18"/>
    <mergeCell ref="X18:AB18"/>
    <mergeCell ref="V19:W19"/>
    <mergeCell ref="X19:AB19"/>
    <mergeCell ref="AC19:AH19"/>
    <mergeCell ref="G17:H17"/>
    <mergeCell ref="I17:N17"/>
    <mergeCell ref="O17:S17"/>
    <mergeCell ref="V17:W17"/>
    <mergeCell ref="X17:AB17"/>
    <mergeCell ref="AC17:AH17"/>
    <mergeCell ref="G18:H18"/>
    <mergeCell ref="AC18:AH18"/>
    <mergeCell ref="O20:S20"/>
    <mergeCell ref="V20:W20"/>
    <mergeCell ref="X20:AB20"/>
    <mergeCell ref="AC20:AH20"/>
    <mergeCell ref="G21:H21"/>
    <mergeCell ref="I21:N21"/>
    <mergeCell ref="O21:S21"/>
    <mergeCell ref="V21:W21"/>
    <mergeCell ref="X21:AB21"/>
    <mergeCell ref="AC21:AH21"/>
    <mergeCell ref="I18:N18"/>
    <mergeCell ref="O18:S18"/>
    <mergeCell ref="G19:H19"/>
    <mergeCell ref="I19:N19"/>
    <mergeCell ref="O19:S19"/>
    <mergeCell ref="G20:H20"/>
    <mergeCell ref="I20:N20"/>
    <mergeCell ref="V23:W23"/>
    <mergeCell ref="X23:AB23"/>
    <mergeCell ref="V24:W24"/>
    <mergeCell ref="X24:AB24"/>
    <mergeCell ref="AC24:AH24"/>
    <mergeCell ref="G22:H22"/>
    <mergeCell ref="I22:N22"/>
    <mergeCell ref="O22:S22"/>
    <mergeCell ref="V22:W22"/>
    <mergeCell ref="X22:AB22"/>
    <mergeCell ref="AC22:AH22"/>
    <mergeCell ref="G23:H23"/>
    <mergeCell ref="AC23:AH23"/>
    <mergeCell ref="G27:H27"/>
    <mergeCell ref="I27:N27"/>
    <mergeCell ref="O27:S27"/>
    <mergeCell ref="V27:W27"/>
    <mergeCell ref="X27:AB27"/>
    <mergeCell ref="AC27:AH27"/>
    <mergeCell ref="G28:H28"/>
    <mergeCell ref="AC28:AH28"/>
    <mergeCell ref="I28:N28"/>
    <mergeCell ref="O28:S28"/>
    <mergeCell ref="G29:H29"/>
    <mergeCell ref="I29:N29"/>
    <mergeCell ref="O29:S29"/>
    <mergeCell ref="G30:H30"/>
    <mergeCell ref="I30:N30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O25:S25"/>
    <mergeCell ref="V25:W25"/>
    <mergeCell ref="X25:AB25"/>
    <mergeCell ref="AC25:AH25"/>
    <mergeCell ref="G26:H26"/>
    <mergeCell ref="I26:N26"/>
    <mergeCell ref="O26:S26"/>
    <mergeCell ref="V26:W26"/>
    <mergeCell ref="X26:AB26"/>
    <mergeCell ref="AC26:AH26"/>
    <mergeCell ref="I23:N23"/>
    <mergeCell ref="O23:S23"/>
    <mergeCell ref="G24:H24"/>
    <mergeCell ref="I24:N24"/>
    <mergeCell ref="O24:S24"/>
    <mergeCell ref="G25:H25"/>
    <mergeCell ref="I25:N25"/>
    <mergeCell ref="V28:W28"/>
    <mergeCell ref="X28:AB28"/>
    <mergeCell ref="V29:W29"/>
    <mergeCell ref="X29:AB29"/>
    <mergeCell ref="AC29:AH29"/>
    <mergeCell ref="O30:S30"/>
    <mergeCell ref="V30:W30"/>
    <mergeCell ref="X30:AB30"/>
    <mergeCell ref="AC30:AH30"/>
    <mergeCell ref="G31:H31"/>
    <mergeCell ref="I31:N31"/>
    <mergeCell ref="O31:S31"/>
    <mergeCell ref="V31:W31"/>
    <mergeCell ref="X31:AB31"/>
    <mergeCell ref="AC31:AH31"/>
    <mergeCell ref="G38:H38"/>
    <mergeCell ref="G39:H39"/>
    <mergeCell ref="I39:N39"/>
    <mergeCell ref="O39:S39"/>
    <mergeCell ref="V39:W39"/>
    <mergeCell ref="X39:AB39"/>
    <mergeCell ref="AC39:AH39"/>
    <mergeCell ref="V37:W37"/>
    <mergeCell ref="X37:AB37"/>
    <mergeCell ref="I38:N38"/>
    <mergeCell ref="O38:S38"/>
    <mergeCell ref="V38:W38"/>
    <mergeCell ref="X38:AB38"/>
    <mergeCell ref="AC38:AH38"/>
    <mergeCell ref="M44:Q44"/>
    <mergeCell ref="V44:V45"/>
    <mergeCell ref="M45:Q45"/>
    <mergeCell ref="M46:Q46"/>
    <mergeCell ref="V46:V47"/>
    <mergeCell ref="M47:Q47"/>
    <mergeCell ref="C44:G44"/>
    <mergeCell ref="L44:L45"/>
    <mergeCell ref="C45:G45"/>
    <mergeCell ref="B46:B47"/>
    <mergeCell ref="C46:G46"/>
    <mergeCell ref="L46:L47"/>
    <mergeCell ref="C47:G47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W44:AA44"/>
    <mergeCell ref="AF44:AF45"/>
    <mergeCell ref="W45:AA45"/>
    <mergeCell ref="W46:AA46"/>
    <mergeCell ref="AF46:AF47"/>
    <mergeCell ref="W47:AA47"/>
    <mergeCell ref="AG44:AK44"/>
    <mergeCell ref="AG45:AK45"/>
    <mergeCell ref="AG46:AK46"/>
    <mergeCell ref="AG47:AK47"/>
    <mergeCell ref="AG48:AK48"/>
    <mergeCell ref="AC37:AH37"/>
    <mergeCell ref="A41:AN41"/>
    <mergeCell ref="B42:I42"/>
    <mergeCell ref="L42:S42"/>
    <mergeCell ref="V42:AC42"/>
    <mergeCell ref="AF42:AM42"/>
    <mergeCell ref="B44:B45"/>
    <mergeCell ref="C48:G48"/>
    <mergeCell ref="H48:I48"/>
    <mergeCell ref="M48:Q48"/>
    <mergeCell ref="R48:S48"/>
    <mergeCell ref="W48:AA48"/>
    <mergeCell ref="AB48:AC48"/>
    <mergeCell ref="AL48:AM48"/>
    <mergeCell ref="C50:G50"/>
    <mergeCell ref="C51:G51"/>
    <mergeCell ref="W60:AA60"/>
    <mergeCell ref="W61:AA61"/>
    <mergeCell ref="W56:AA56"/>
    <mergeCell ref="W57:AA57"/>
    <mergeCell ref="W58:AA58"/>
    <mergeCell ref="AB58:AC58"/>
    <mergeCell ref="AG58:AK58"/>
    <mergeCell ref="AL58:AM58"/>
    <mergeCell ref="AG60:AK60"/>
    <mergeCell ref="AG61:AK61"/>
    <mergeCell ref="L65:S65"/>
    <mergeCell ref="V65:AC65"/>
    <mergeCell ref="M61:Q61"/>
    <mergeCell ref="M62:Q62"/>
    <mergeCell ref="W62:AA62"/>
    <mergeCell ref="AG62:AK62"/>
    <mergeCell ref="M63:Q63"/>
    <mergeCell ref="W63:AA63"/>
    <mergeCell ref="AG63:AK63"/>
    <mergeCell ref="M67:Q67"/>
    <mergeCell ref="V67:V68"/>
    <mergeCell ref="M68:Q68"/>
    <mergeCell ref="W67:AA67"/>
    <mergeCell ref="AF67:AF68"/>
    <mergeCell ref="W68:AA68"/>
    <mergeCell ref="AG68:AK68"/>
    <mergeCell ref="B67:B68"/>
    <mergeCell ref="C68:G68"/>
    <mergeCell ref="C60:G60"/>
    <mergeCell ref="C61:G61"/>
    <mergeCell ref="C62:G62"/>
    <mergeCell ref="C63:G63"/>
    <mergeCell ref="B65:I65"/>
    <mergeCell ref="AF65:AM65"/>
    <mergeCell ref="AG67:AK67"/>
    <mergeCell ref="W50:AA50"/>
    <mergeCell ref="W51:AA51"/>
    <mergeCell ref="V52:V53"/>
    <mergeCell ref="W52:AA52"/>
    <mergeCell ref="AF52:AF53"/>
    <mergeCell ref="AG52:AK52"/>
    <mergeCell ref="W53:AA53"/>
    <mergeCell ref="AG53:AK53"/>
    <mergeCell ref="L50:L51"/>
    <mergeCell ref="M50:Q50"/>
    <mergeCell ref="V50:V51"/>
    <mergeCell ref="AF50:AF51"/>
    <mergeCell ref="AG50:AK50"/>
    <mergeCell ref="M51:Q51"/>
    <mergeCell ref="AG51:AK51"/>
    <mergeCell ref="C54:G54"/>
    <mergeCell ref="H54:I54"/>
    <mergeCell ref="M54:Q54"/>
    <mergeCell ref="R54:S54"/>
    <mergeCell ref="W54:AA54"/>
    <mergeCell ref="AB54:AC54"/>
    <mergeCell ref="AG54:AK54"/>
    <mergeCell ref="AL54:AM54"/>
    <mergeCell ref="B50:B51"/>
    <mergeCell ref="B52:B53"/>
    <mergeCell ref="C52:G52"/>
    <mergeCell ref="L52:L53"/>
    <mergeCell ref="M52:Q52"/>
    <mergeCell ref="C53:G53"/>
    <mergeCell ref="M53:Q53"/>
    <mergeCell ref="B56:B57"/>
    <mergeCell ref="L56:L57"/>
    <mergeCell ref="M56:Q56"/>
    <mergeCell ref="V56:V57"/>
    <mergeCell ref="AF56:AF57"/>
    <mergeCell ref="AG56:AK56"/>
    <mergeCell ref="M57:Q57"/>
    <mergeCell ref="AG57:AK57"/>
    <mergeCell ref="C56:G56"/>
    <mergeCell ref="C57:G57"/>
    <mergeCell ref="C58:G58"/>
    <mergeCell ref="H58:I58"/>
    <mergeCell ref="M58:Q58"/>
    <mergeCell ref="R58:S58"/>
    <mergeCell ref="M60:Q60"/>
    <mergeCell ref="W69:AA69"/>
    <mergeCell ref="AF69:AF70"/>
    <mergeCell ref="AG69:AK69"/>
    <mergeCell ref="W70:AA70"/>
    <mergeCell ref="AG70:AK70"/>
    <mergeCell ref="AG71:AK71"/>
    <mergeCell ref="AL71:AM71"/>
    <mergeCell ref="AG80:AK80"/>
    <mergeCell ref="AG81:AK81"/>
    <mergeCell ref="AL81:AM81"/>
    <mergeCell ref="V79:V80"/>
    <mergeCell ref="W79:AA79"/>
    <mergeCell ref="AF79:AF80"/>
    <mergeCell ref="AG79:AK79"/>
    <mergeCell ref="W80:AA80"/>
    <mergeCell ref="W81:AA81"/>
    <mergeCell ref="AB81:AC81"/>
    <mergeCell ref="AG86:AK86"/>
    <mergeCell ref="A89:AN89"/>
    <mergeCell ref="H91:I91"/>
    <mergeCell ref="B92:B95"/>
    <mergeCell ref="C92:G93"/>
    <mergeCell ref="H92:H93"/>
    <mergeCell ref="I92:I93"/>
    <mergeCell ref="I94:I95"/>
    <mergeCell ref="R94:S94"/>
    <mergeCell ref="L95:L98"/>
    <mergeCell ref="M95:Q96"/>
    <mergeCell ref="R95:R96"/>
    <mergeCell ref="S95:S96"/>
    <mergeCell ref="H97:I97"/>
    <mergeCell ref="S97:S98"/>
    <mergeCell ref="M97:Q98"/>
    <mergeCell ref="R97:R98"/>
    <mergeCell ref="AB100:AC100"/>
    <mergeCell ref="V101:V104"/>
    <mergeCell ref="W101:AA102"/>
    <mergeCell ref="AB101:AB102"/>
    <mergeCell ref="AC101:AC102"/>
    <mergeCell ref="AC103:AC104"/>
    <mergeCell ref="C94:G95"/>
    <mergeCell ref="H94:H95"/>
    <mergeCell ref="C98:G99"/>
    <mergeCell ref="H98:H99"/>
    <mergeCell ref="I98:I99"/>
    <mergeCell ref="C100:G101"/>
    <mergeCell ref="H100:H101"/>
    <mergeCell ref="A92:A93"/>
    <mergeCell ref="A94:A95"/>
    <mergeCell ref="A98:A99"/>
    <mergeCell ref="B98:B101"/>
    <mergeCell ref="A100:A101"/>
    <mergeCell ref="A104:A105"/>
    <mergeCell ref="B104:B107"/>
    <mergeCell ref="AL115:AL116"/>
    <mergeCell ref="AM115:AM116"/>
    <mergeCell ref="R118:S118"/>
    <mergeCell ref="M119:Q120"/>
    <mergeCell ref="R119:R120"/>
    <mergeCell ref="S119:S120"/>
    <mergeCell ref="M121:Q122"/>
    <mergeCell ref="AB127:AB128"/>
    <mergeCell ref="AC127:AC128"/>
    <mergeCell ref="R121:R122"/>
    <mergeCell ref="S121:S122"/>
    <mergeCell ref="AB124:AC124"/>
    <mergeCell ref="V125:V128"/>
    <mergeCell ref="AB125:AB126"/>
    <mergeCell ref="AC125:AC126"/>
    <mergeCell ref="H127:I127"/>
    <mergeCell ref="W125:AA126"/>
    <mergeCell ref="W127:AA128"/>
    <mergeCell ref="R130:S130"/>
    <mergeCell ref="M131:Q132"/>
    <mergeCell ref="R131:R132"/>
    <mergeCell ref="S131:S132"/>
    <mergeCell ref="M133:Q134"/>
    <mergeCell ref="R133:R134"/>
    <mergeCell ref="S133:S134"/>
    <mergeCell ref="AD133:AD134"/>
    <mergeCell ref="A139:AN139"/>
    <mergeCell ref="R141:S141"/>
    <mergeCell ref="R142:R143"/>
    <mergeCell ref="S142:S143"/>
    <mergeCell ref="AB144:AC144"/>
    <mergeCell ref="S144:S145"/>
    <mergeCell ref="R147:S147"/>
    <mergeCell ref="R148:R149"/>
    <mergeCell ref="S148:S149"/>
    <mergeCell ref="R150:R151"/>
    <mergeCell ref="S150:S151"/>
    <mergeCell ref="R153:S153"/>
    <mergeCell ref="M144:Q145"/>
    <mergeCell ref="M148:Q149"/>
    <mergeCell ref="M150:Q151"/>
    <mergeCell ref="M142:Q143"/>
    <mergeCell ref="R144:R145"/>
    <mergeCell ref="V145:V148"/>
    <mergeCell ref="W145:AA146"/>
    <mergeCell ref="AB145:AB146"/>
    <mergeCell ref="AC145:AC146"/>
    <mergeCell ref="AC147:AC148"/>
    <mergeCell ref="AL153:AL154"/>
    <mergeCell ref="AM153:AM154"/>
    <mergeCell ref="C73:G73"/>
    <mergeCell ref="C74:G74"/>
    <mergeCell ref="B75:B76"/>
    <mergeCell ref="C75:G75"/>
    <mergeCell ref="L75:L76"/>
    <mergeCell ref="M75:Q75"/>
    <mergeCell ref="M76:Q76"/>
    <mergeCell ref="M79:Q79"/>
    <mergeCell ref="M80:Q80"/>
    <mergeCell ref="M81:Q81"/>
    <mergeCell ref="R81:S81"/>
    <mergeCell ref="M83:Q83"/>
    <mergeCell ref="M84:Q84"/>
    <mergeCell ref="M85:Q85"/>
    <mergeCell ref="M86:Q86"/>
    <mergeCell ref="C81:G81"/>
    <mergeCell ref="H81:I81"/>
    <mergeCell ref="C83:G83"/>
    <mergeCell ref="C84:G84"/>
    <mergeCell ref="C85:G85"/>
    <mergeCell ref="C86:G86"/>
    <mergeCell ref="C76:G76"/>
    <mergeCell ref="C77:G77"/>
    <mergeCell ref="H77:I77"/>
    <mergeCell ref="B79:B80"/>
    <mergeCell ref="C79:G79"/>
    <mergeCell ref="L79:L80"/>
    <mergeCell ref="C80:G80"/>
    <mergeCell ref="M69:Q69"/>
    <mergeCell ref="M70:Q70"/>
    <mergeCell ref="M71:Q71"/>
    <mergeCell ref="R71:S71"/>
    <mergeCell ref="C71:G71"/>
    <mergeCell ref="H71:I71"/>
    <mergeCell ref="W71:AA71"/>
    <mergeCell ref="AB71:AC71"/>
    <mergeCell ref="C67:G67"/>
    <mergeCell ref="L67:L68"/>
    <mergeCell ref="B69:B70"/>
    <mergeCell ref="C69:G69"/>
    <mergeCell ref="L69:L70"/>
    <mergeCell ref="V69:V70"/>
    <mergeCell ref="C70:G70"/>
    <mergeCell ref="W73:AA73"/>
    <mergeCell ref="W74:AA74"/>
    <mergeCell ref="V75:V76"/>
    <mergeCell ref="W75:AA75"/>
    <mergeCell ref="AF75:AF76"/>
    <mergeCell ref="AG75:AK75"/>
    <mergeCell ref="W76:AA76"/>
    <mergeCell ref="AG76:AK76"/>
    <mergeCell ref="B73:B74"/>
    <mergeCell ref="L73:L74"/>
    <mergeCell ref="M73:Q73"/>
    <mergeCell ref="V73:V74"/>
    <mergeCell ref="AF73:AF74"/>
    <mergeCell ref="AG73:AK73"/>
    <mergeCell ref="M74:Q74"/>
    <mergeCell ref="AG74:AK74"/>
    <mergeCell ref="M77:Q77"/>
    <mergeCell ref="R77:S77"/>
    <mergeCell ref="W77:AA77"/>
    <mergeCell ref="AB77:AC77"/>
    <mergeCell ref="AG77:AK77"/>
    <mergeCell ref="AL77:AM77"/>
    <mergeCell ref="W83:AA83"/>
    <mergeCell ref="AG83:AK83"/>
    <mergeCell ref="W84:AA84"/>
    <mergeCell ref="AG84:AK84"/>
    <mergeCell ref="W85:AA85"/>
    <mergeCell ref="AG85:AK85"/>
    <mergeCell ref="W86:AA86"/>
    <mergeCell ref="M107:Q108"/>
    <mergeCell ref="R107:R108"/>
    <mergeCell ref="S107:S108"/>
    <mergeCell ref="M109:Q110"/>
    <mergeCell ref="R109:R110"/>
    <mergeCell ref="S109:S110"/>
    <mergeCell ref="C104:G105"/>
    <mergeCell ref="H104:H105"/>
    <mergeCell ref="I104:I105"/>
    <mergeCell ref="C106:G107"/>
    <mergeCell ref="H106:H107"/>
    <mergeCell ref="I106:I107"/>
    <mergeCell ref="L107:L110"/>
    <mergeCell ref="C112:G113"/>
    <mergeCell ref="H112:H113"/>
    <mergeCell ref="H109:I109"/>
    <mergeCell ref="A110:A111"/>
    <mergeCell ref="B110:B113"/>
    <mergeCell ref="C110:G111"/>
    <mergeCell ref="H110:H111"/>
    <mergeCell ref="I110:I111"/>
    <mergeCell ref="A112:A113"/>
    <mergeCell ref="I112:I113"/>
    <mergeCell ref="AG113:AK114"/>
    <mergeCell ref="AG115:AK116"/>
    <mergeCell ref="W103:AA104"/>
    <mergeCell ref="AB103:AB104"/>
    <mergeCell ref="R106:S106"/>
    <mergeCell ref="AL112:AM112"/>
    <mergeCell ref="AF113:AF116"/>
    <mergeCell ref="AL113:AL114"/>
    <mergeCell ref="AM113:AM114"/>
    <mergeCell ref="I100:I101"/>
    <mergeCell ref="H103:I103"/>
    <mergeCell ref="H115:I115"/>
    <mergeCell ref="H116:H117"/>
    <mergeCell ref="I116:I117"/>
    <mergeCell ref="H118:H119"/>
    <mergeCell ref="L119:L122"/>
    <mergeCell ref="I118:I119"/>
    <mergeCell ref="H121:I121"/>
    <mergeCell ref="H122:H123"/>
    <mergeCell ref="I122:I123"/>
    <mergeCell ref="H124:H125"/>
    <mergeCell ref="I124:I125"/>
    <mergeCell ref="I128:I129"/>
    <mergeCell ref="I130:I131"/>
    <mergeCell ref="H128:H129"/>
    <mergeCell ref="H130:H131"/>
    <mergeCell ref="L131:L134"/>
    <mergeCell ref="H133:I133"/>
    <mergeCell ref="H134:H135"/>
    <mergeCell ref="I134:I135"/>
    <mergeCell ref="H136:H137"/>
    <mergeCell ref="L148:L151"/>
    <mergeCell ref="L154:L157"/>
    <mergeCell ref="L160:L163"/>
    <mergeCell ref="J156:K157"/>
    <mergeCell ref="J160:K161"/>
    <mergeCell ref="J162:K163"/>
    <mergeCell ref="I136:I137"/>
    <mergeCell ref="J142:K143"/>
    <mergeCell ref="L142:L145"/>
    <mergeCell ref="J144:K145"/>
    <mergeCell ref="J148:K149"/>
    <mergeCell ref="J150:K151"/>
    <mergeCell ref="J154:K155"/>
    <mergeCell ref="A122:A123"/>
    <mergeCell ref="C122:G123"/>
    <mergeCell ref="A124:A125"/>
    <mergeCell ref="C124:G125"/>
    <mergeCell ref="A106:A107"/>
    <mergeCell ref="A116:A117"/>
    <mergeCell ref="B116:B119"/>
    <mergeCell ref="C116:G117"/>
    <mergeCell ref="A118:A119"/>
    <mergeCell ref="C118:G119"/>
    <mergeCell ref="B122:B125"/>
    <mergeCell ref="A134:A135"/>
    <mergeCell ref="A136:A137"/>
    <mergeCell ref="A128:A129"/>
    <mergeCell ref="B128:B131"/>
    <mergeCell ref="C128:G129"/>
    <mergeCell ref="A130:A131"/>
    <mergeCell ref="C130:G131"/>
    <mergeCell ref="B134:B137"/>
    <mergeCell ref="C134:G135"/>
    <mergeCell ref="C136:G137"/>
    <mergeCell ref="W147:AA148"/>
    <mergeCell ref="AB147:AB148"/>
    <mergeCell ref="AD147:AD148"/>
    <mergeCell ref="AL150:AM150"/>
    <mergeCell ref="AF151:AF154"/>
    <mergeCell ref="AL151:AL152"/>
    <mergeCell ref="AM151:AM152"/>
    <mergeCell ref="AG151:AK152"/>
    <mergeCell ref="AG153:AK154"/>
    <mergeCell ref="M154:Q155"/>
    <mergeCell ref="R154:R155"/>
    <mergeCell ref="S154:S155"/>
    <mergeCell ref="M156:Q157"/>
    <mergeCell ref="R156:R157"/>
    <mergeCell ref="W157:AA158"/>
    <mergeCell ref="W159:AA160"/>
    <mergeCell ref="AB159:AB160"/>
    <mergeCell ref="AC159:AC160"/>
    <mergeCell ref="M160:Q161"/>
    <mergeCell ref="R160:R161"/>
    <mergeCell ref="S160:S161"/>
    <mergeCell ref="M162:Q163"/>
    <mergeCell ref="R162:R163"/>
    <mergeCell ref="S162:S163"/>
    <mergeCell ref="S156:S157"/>
    <mergeCell ref="AB156:AC156"/>
    <mergeCell ref="V157:V160"/>
    <mergeCell ref="AB157:AB158"/>
    <mergeCell ref="AC157:AC158"/>
    <mergeCell ref="AD157:AD158"/>
    <mergeCell ref="R159:S159"/>
  </mergeCells>
  <conditionalFormatting sqref="A1:AN164">
    <cfRule type="cellIs" dxfId="0" priority="1" operator="equal">
      <formula>"Office"</formula>
    </cfRule>
  </conditionalFormatting>
  <printOptions gridLines="1" horizontalCentered="1"/>
  <pageMargins bottom="0.0" footer="0.0" header="0.0" left="0.25" right="0.25" top="1.2755905511811025"/>
  <pageSetup fitToHeight="0" paperSize="9" cellComments="atEnd" orientation="landscape" pageOrder="overThenDown"/>
  <drawing r:id="rId1"/>
</worksheet>
</file>